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120" activeTab="0"/>
  </bookViews>
  <sheets>
    <sheet name="ИБП" sheetId="1" r:id="rId1"/>
    <sheet name="Стабилизаторы" sheetId="2" r:id="rId2"/>
    <sheet name="ДГУ" sheetId="3" r:id="rId3"/>
    <sheet name="Аккумуляторы" sheetId="4" r:id="rId4"/>
    <sheet name="Время заряда" sheetId="5" r:id="rId5"/>
    <sheet name="Курс ЦБ" sheetId="6" r:id="rId6"/>
  </sheets>
  <definedNames>
    <definedName name="www.cbr.ru" localSheetId="5">'Курс ЦБ'!$A$1:$F$7</definedName>
  </definedNames>
  <calcPr fullCalcOnLoad="1"/>
</workbook>
</file>

<file path=xl/comments1.xml><?xml version="1.0" encoding="utf-8"?>
<comments xmlns="http://schemas.openxmlformats.org/spreadsheetml/2006/main">
  <authors>
    <author>R.Dusaev</author>
  </authors>
  <commentList>
    <comment ref="I353" authorId="0">
      <text>
        <r>
          <rPr>
            <b/>
            <sz val="8"/>
            <rFont val="Tahoma"/>
            <family val="0"/>
          </rPr>
          <t>EURO/USD</t>
        </r>
      </text>
    </comment>
  </commentList>
</comments>
</file>

<file path=xl/sharedStrings.xml><?xml version="1.0" encoding="utf-8"?>
<sst xmlns="http://schemas.openxmlformats.org/spreadsheetml/2006/main" count="5003" uniqueCount="1688">
  <si>
    <t>Oberon Y110-15 LC</t>
  </si>
  <si>
    <t>460+645</t>
  </si>
  <si>
    <t>Oberon Y155-15 LC</t>
  </si>
  <si>
    <t>155 kVA</t>
  </si>
  <si>
    <t>570+890</t>
  </si>
  <si>
    <t>Oberon Y230-15 LC</t>
  </si>
  <si>
    <t>670+1080</t>
  </si>
  <si>
    <t>Oberon Y315-15 LC</t>
  </si>
  <si>
    <t>315 kVA</t>
  </si>
  <si>
    <t>1030+1420</t>
  </si>
  <si>
    <t>Oberon Y450-15 LC</t>
  </si>
  <si>
    <t>450 kVA</t>
  </si>
  <si>
    <t>1200+1850</t>
  </si>
  <si>
    <t>Oberon Y610-15 LC</t>
  </si>
  <si>
    <t>610 kVA</t>
  </si>
  <si>
    <t>1750+2270</t>
  </si>
  <si>
    <t>Oberon Y-LC +/-20%</t>
  </si>
  <si>
    <t>Oberon Y12-20 LC</t>
  </si>
  <si>
    <t>Oberon Y18-20 LC</t>
  </si>
  <si>
    <t>Oberon Y30-20 LC</t>
  </si>
  <si>
    <t>Oberon Y44-20 LC</t>
  </si>
  <si>
    <t>300+430</t>
  </si>
  <si>
    <t>Oberon Y60-20 LC</t>
  </si>
  <si>
    <t>310+490</t>
  </si>
  <si>
    <t>Oberon Y75-20 LC</t>
  </si>
  <si>
    <t>460+535</t>
  </si>
  <si>
    <t>Oberon Y100-20 LC</t>
  </si>
  <si>
    <t>570+670</t>
  </si>
  <si>
    <t>Oberon Y150-20 LC</t>
  </si>
  <si>
    <t>150 kVA</t>
  </si>
  <si>
    <t>670+910</t>
  </si>
  <si>
    <t>Oberon Y230-20 LC</t>
  </si>
  <si>
    <t>1030+1340</t>
  </si>
  <si>
    <t>Oberon Y310-20 LC</t>
  </si>
  <si>
    <t>310 kVA</t>
  </si>
  <si>
    <t>1200+1640</t>
  </si>
  <si>
    <t>Oberon Y470-20 LC</t>
  </si>
  <si>
    <t>470 kVA</t>
  </si>
  <si>
    <t>1750+2220</t>
  </si>
  <si>
    <t>Oberon Y-LC +/-25%</t>
  </si>
  <si>
    <t>Oberon Y9-25 LC</t>
  </si>
  <si>
    <t>Oberon Y15-25 LC</t>
  </si>
  <si>
    <t>Oberon Y24-25 LC</t>
  </si>
  <si>
    <t>Oberon Y33-25 LC</t>
  </si>
  <si>
    <t>300+390</t>
  </si>
  <si>
    <t>Oberon Y45-25 LC</t>
  </si>
  <si>
    <t>310+470</t>
  </si>
  <si>
    <t>Oberon Y55-25 LC</t>
  </si>
  <si>
    <t>460+480</t>
  </si>
  <si>
    <t>Oberon Y75-25 LC</t>
  </si>
  <si>
    <t>570+660</t>
  </si>
  <si>
    <t>Oberon Y120-25 LC</t>
  </si>
  <si>
    <t>670+820</t>
  </si>
  <si>
    <t>Oberon Y163-25 LC</t>
  </si>
  <si>
    <t>163 kVA</t>
  </si>
  <si>
    <t>1030+1180</t>
  </si>
  <si>
    <t>Oberon Y230-25 LC</t>
  </si>
  <si>
    <t>1200+1580</t>
  </si>
  <si>
    <t>Oberon Y315-25 LC</t>
  </si>
  <si>
    <t>1700+2170</t>
  </si>
  <si>
    <t>Oberon Y24-10 IP54-F</t>
  </si>
  <si>
    <t>Oberon Y60-10 IP54-F</t>
  </si>
  <si>
    <t>Oberon Y100-10 IP54-F</t>
  </si>
  <si>
    <t>Oberon Y120-10 IP54-F</t>
  </si>
  <si>
    <t>Oberon Y170-10 IP54-F</t>
  </si>
  <si>
    <t>Oberon Y260-10 IP54-F</t>
  </si>
  <si>
    <t>Oberon Y350-10 IP54-F</t>
  </si>
  <si>
    <t>Oberon Y530-10 IP54-F</t>
  </si>
  <si>
    <t>Oberon Y740-10 IP54-F</t>
  </si>
  <si>
    <t>Oberon Y15-15 IP54-F</t>
  </si>
  <si>
    <t>Oberon Y21-15 IP54-F</t>
  </si>
  <si>
    <t>Oberon Y45-15 IP54-F</t>
  </si>
  <si>
    <t>Oberon Y63-15 IP54-F</t>
  </si>
  <si>
    <t>Oberon Y90-15 IP54-F</t>
  </si>
  <si>
    <t>Oberon Y110-15 IP54-F</t>
  </si>
  <si>
    <t>Oberon Y175-15 IP54-F</t>
  </si>
  <si>
    <t>Oberon Y255-15 IP54-F</t>
  </si>
  <si>
    <t>Oberon Y345-15 IP54-F</t>
  </si>
  <si>
    <t>Oberon Y490-15 IP54-F</t>
  </si>
  <si>
    <t>Oberon Y920-15 IP54-F</t>
  </si>
  <si>
    <t>3x1100x650x1900</t>
  </si>
  <si>
    <t>Oberon Y12-20 IP54-F</t>
  </si>
  <si>
    <t>Oberon Y18-20 IP54-F</t>
  </si>
  <si>
    <t>Oberon Y30-20 IP54-F</t>
  </si>
  <si>
    <t>Oberon Y44-20 IP54-F</t>
  </si>
  <si>
    <t>Oberon Y60-20 IP54-F</t>
  </si>
  <si>
    <t>Oberon Y75-20 IP54-F</t>
  </si>
  <si>
    <t>Oberon Y125-20 IP54-F</t>
  </si>
  <si>
    <t>Oberon Y175-20 IP54-F</t>
  </si>
  <si>
    <t>Oberon Y245-20 IP54-F</t>
  </si>
  <si>
    <t>Oberon Y345-20 IP54-F</t>
  </si>
  <si>
    <t>Однофазные Rack Mount (RM)</t>
  </si>
  <si>
    <t>Однофазные Электронные</t>
  </si>
  <si>
    <t>Однофазные IP54 внутреняя установка</t>
  </si>
  <si>
    <t>Трехфазные со среднефазной регулировкой</t>
  </si>
  <si>
    <t>Oberon M-IP54 ±10%</t>
  </si>
  <si>
    <t>Oberon M-IP54 ±15%</t>
  </si>
  <si>
    <t>Oberon M-IP54 ±20%</t>
  </si>
  <si>
    <t>Oberon M-IP54 ±25%</t>
  </si>
  <si>
    <t>Oberon M-IP54 +15%/-35%</t>
  </si>
  <si>
    <t>Трехфазные Электронные</t>
  </si>
  <si>
    <t>Трехфазные Кондиционеры Сети</t>
  </si>
  <si>
    <t>Oberon Y-IP54 ±10%</t>
  </si>
  <si>
    <t>Oberon Y-IP54 ±15%</t>
  </si>
  <si>
    <t>Oberon Y-IP54 ±20%</t>
  </si>
  <si>
    <t>Oberon Y24-10 IP54OUT</t>
  </si>
  <si>
    <t>755x815x1477</t>
  </si>
  <si>
    <t>Oberon Y30-10 IP54OUT</t>
  </si>
  <si>
    <t>Oberon Y60-10 IP54OUT</t>
  </si>
  <si>
    <t>Oberon Y100-10 IP54OUT</t>
  </si>
  <si>
    <t>Oberon Y120-10 IP54OUT</t>
  </si>
  <si>
    <t>755x815x1977</t>
  </si>
  <si>
    <t>Oberon Y170-10 IP54OUT</t>
  </si>
  <si>
    <t>Oberon Y260-10 IP54OUT</t>
  </si>
  <si>
    <t>Oberon Y350-10 IP54OUT</t>
  </si>
  <si>
    <t>Oberon Y530-10 IP54OUT</t>
  </si>
  <si>
    <t>Oberon Y740-10 IP54OUT</t>
  </si>
  <si>
    <t>Oberon Y960-10 IP54OUT</t>
  </si>
  <si>
    <t>Oberon Y1400-10 IP54OUT</t>
  </si>
  <si>
    <t>3x(1193x1265x1977)</t>
  </si>
  <si>
    <t>Oberon Y1900-10 IP54OUT</t>
  </si>
  <si>
    <t>Oberon Y2800-10 IP54OUT</t>
  </si>
  <si>
    <t>Oberon Y15-15 IP54OUT</t>
  </si>
  <si>
    <t>Oberon Y21-15 IP54OUT</t>
  </si>
  <si>
    <t>Oberon Y45-15 IP54OUT</t>
  </si>
  <si>
    <t>Oberon Y63-15 IP54OUT</t>
  </si>
  <si>
    <t>Oberon Y90-15 IP54OUT</t>
  </si>
  <si>
    <t>Oberon Y110-15 IP54OUT</t>
  </si>
  <si>
    <t>с 16.11.2011</t>
  </si>
  <si>
    <t>с 17.11.2011</t>
  </si>
  <si>
    <t xml:space="preserve">30,8417 up +0.1817 </t>
  </si>
  <si>
    <t xml:space="preserve">41,4605 down -0.2279 </t>
  </si>
  <si>
    <t>Oberon Y175-15 IP54OUT</t>
  </si>
  <si>
    <t>Oberon Y255-15 IP54OUT</t>
  </si>
  <si>
    <t>Oberon Y345-15 IP54OUT</t>
  </si>
  <si>
    <t>Oberon Y490-15 IP54OUT</t>
  </si>
  <si>
    <t>Oberon Y690-15 IP54OUT</t>
  </si>
  <si>
    <t>Oberon Y920-15 IP54OUT</t>
  </si>
  <si>
    <t>Oberon Y1300-15 IP54OUT</t>
  </si>
  <si>
    <t>Oberon Y1800-15 IP54OUT</t>
  </si>
  <si>
    <t>Oberon Y12-20 IP54OUT</t>
  </si>
  <si>
    <t>Oberon Y18-20 IP54OUT</t>
  </si>
  <si>
    <t>Oberon Y30-20 IP54OUT</t>
  </si>
  <si>
    <t>Oberon Y44-20 IP54OUT</t>
  </si>
  <si>
    <t>Oberon Y60-20 IP54OUT</t>
  </si>
  <si>
    <t>Oberon Y75-20 IP54OUT</t>
  </si>
  <si>
    <t>Oberon Y125-20 IP54OUT</t>
  </si>
  <si>
    <t>Oberon Y175-20 IP54OUT</t>
  </si>
  <si>
    <t>Oberon Y245-20 IP54OUT</t>
  </si>
  <si>
    <t>Oberon Y345-20 IP54OUT</t>
  </si>
  <si>
    <t>Oberon Y490-20 IP54OUT</t>
  </si>
  <si>
    <t>Oberon Y690-20 IP54OUT</t>
  </si>
  <si>
    <t>Oberon Y920-20 IP54OUT</t>
  </si>
  <si>
    <t>Oberon Y1330-20 IP54OUT</t>
  </si>
  <si>
    <t>Oberon Y9-25 IP54OUT</t>
  </si>
  <si>
    <t>Oberon Y15-25 IP54OUT</t>
  </si>
  <si>
    <t>Oberon Y24-25 IP54OUT</t>
  </si>
  <si>
    <t>Oberon Y33-25 IP54OUT</t>
  </si>
  <si>
    <t>Oberon Y45-25 IP54OUT</t>
  </si>
  <si>
    <t>Oberon Y55-25 IP54OUT</t>
  </si>
  <si>
    <t>Oberon Y90-25 IP54OUT</t>
  </si>
  <si>
    <t>Oberon Y135-25 IP54OUT</t>
  </si>
  <si>
    <t>Oberon Y185-25 IP54OUT</t>
  </si>
  <si>
    <t>Oberon Y255-25 IP54OUT</t>
  </si>
  <si>
    <t>Oberon Y360-25 IP54OUT</t>
  </si>
  <si>
    <t>Oberon Y500-25 IP54OUT</t>
  </si>
  <si>
    <t>Oberon Y690-25 IP54OUT</t>
  </si>
  <si>
    <t>Oberon Y1000-25 IP54OUT</t>
  </si>
  <si>
    <t>Oberon Y6-30 IP54OUT</t>
  </si>
  <si>
    <t>Oberon Y9-30 IP54OUT</t>
  </si>
  <si>
    <t>Oberon Y18-30 IP54OUT</t>
  </si>
  <si>
    <t>Oberon Y30-30 IP54OUT</t>
  </si>
  <si>
    <t>Oberon Y36-30 IP54OUT</t>
  </si>
  <si>
    <t>Oberon Y48-30 IP54OUT</t>
  </si>
  <si>
    <t>Oberon Y75-30 IP54OUT</t>
  </si>
  <si>
    <t>Oberon Y100-30 IP54OUT</t>
  </si>
  <si>
    <t>Oberon Y140-30 IP54OUT</t>
  </si>
  <si>
    <t>Oberon Y205-30 IP54OUT</t>
  </si>
  <si>
    <t>Oberon Y280-30 IP54OUT</t>
  </si>
  <si>
    <t>Oberon Y380-30 IP54OUT</t>
  </si>
  <si>
    <t>Oberon Y520-30 IP54OUT</t>
  </si>
  <si>
    <t>Oberon Y770-30 IP54OUT</t>
  </si>
  <si>
    <t>Oberon Y3,3-15/35 IP54OUT</t>
  </si>
  <si>
    <t>3,3 kVA</t>
  </si>
  <si>
    <t>Oberon Y7,5-15/35 IP54OUT</t>
  </si>
  <si>
    <t>7,5 kVA</t>
  </si>
  <si>
    <t>Oberon Y10,5-15/35 IP54OUT</t>
  </si>
  <si>
    <t>10,5 kVA</t>
  </si>
  <si>
    <t>755x815x1478</t>
  </si>
  <si>
    <t>Oberon Y21-15/35 IP54OUT</t>
  </si>
  <si>
    <t>755x815x1479</t>
  </si>
  <si>
    <t>Oberon Y30-15/35 IP54OUT</t>
  </si>
  <si>
    <t>755x815x1480</t>
  </si>
  <si>
    <t>Oberon Y40-15/35 IP54OUT</t>
  </si>
  <si>
    <t>Oberon Y55-15/35 IP54OUT</t>
  </si>
  <si>
    <t>1193x815x1977</t>
  </si>
  <si>
    <t>Oberon Y85-15/35 IP54OUT</t>
  </si>
  <si>
    <t>Oberon Y120-15/35 IP54OUT</t>
  </si>
  <si>
    <t>Oberon Y175-15/35 IP54OUT</t>
  </si>
  <si>
    <t>Oberon Y240-15/35 IP54OUT</t>
  </si>
  <si>
    <t>2x(1193x1265x1977)</t>
  </si>
  <si>
    <t>Oberon Y345-15/35 IP54OUT</t>
  </si>
  <si>
    <t>Oberon Y440-15/35 IP54OUT</t>
  </si>
  <si>
    <t>Трехфазные IP54 наружного исполнения</t>
  </si>
  <si>
    <t>Трехфазные IP54 установка в помещении</t>
  </si>
  <si>
    <t>Oberon Y-IP54 ±25%</t>
  </si>
  <si>
    <t>Oberon Y-IP54 ±30%</t>
  </si>
  <si>
    <t>Oberon Y-IP54 +15%/-35%</t>
  </si>
  <si>
    <t>Oberon M10-10 IP54OUT</t>
  </si>
  <si>
    <t>720x550x1100</t>
  </si>
  <si>
    <t>Oberon M20-10 IP54OUT</t>
  </si>
  <si>
    <t>Oberon M33-10 IP54OUT</t>
  </si>
  <si>
    <t>Oberon M40-10 IP54OUT</t>
  </si>
  <si>
    <t>Oberon M54-10 IP54OUT</t>
  </si>
  <si>
    <t>Oberon M87-10 IP54OUT</t>
  </si>
  <si>
    <t>Oberon M117-10 IP54OUT</t>
  </si>
  <si>
    <t>Oberon M177-10 IP54OUT</t>
  </si>
  <si>
    <t>Oberon M247-10 IP54OUT</t>
  </si>
  <si>
    <t>Oberon M320-10 IP54OUT</t>
  </si>
  <si>
    <t>Oberon M7-15 IP54OUT</t>
  </si>
  <si>
    <t>Oberon M15-15 IP54OUT</t>
  </si>
  <si>
    <t>Oberon M21-15 IP54OUT</t>
  </si>
  <si>
    <t>Oberon M30-15 IP54OUT</t>
  </si>
  <si>
    <t>Oberon M36-15 IP54OUT</t>
  </si>
  <si>
    <t>Oberon M59-15 IP54OUT</t>
  </si>
  <si>
    <t>Oberon M85-15 IP54OUT</t>
  </si>
  <si>
    <t>Oberon M115-15 IP54OUT</t>
  </si>
  <si>
    <t>Oberon M164-15 IP54OUT</t>
  </si>
  <si>
    <t>Oberon M230-15 IP54OUT</t>
  </si>
  <si>
    <t>Oberon M6-20 IP54OUT</t>
  </si>
  <si>
    <t>Oberon M10-20 IP54OUT</t>
  </si>
  <si>
    <t>Oberon M14-20 IP54OUT</t>
  </si>
  <si>
    <t>Oberon M21-20 IP54OUT</t>
  </si>
  <si>
    <t>Oberon M25-20 IP54OUT</t>
  </si>
  <si>
    <t>Oberon M42-20 IP54OUT</t>
  </si>
  <si>
    <t>Oberon M59-20 IP54OUT</t>
  </si>
  <si>
    <t>Oberon M82-20 IP54OUT</t>
  </si>
  <si>
    <t>Oberon M115-20 IP54OUT</t>
  </si>
  <si>
    <t>Oberon M164-20 IP54OUT</t>
  </si>
  <si>
    <t>Oberon M4-25 IP54OUT</t>
  </si>
  <si>
    <t>Oberon M8-25 IP54OUT</t>
  </si>
  <si>
    <t>Oberon M11-25 IP54OUT</t>
  </si>
  <si>
    <t>Oberon M15-25 IP54OUT</t>
  </si>
  <si>
    <t>Oberon M18-25 IP54OUT</t>
  </si>
  <si>
    <t>Oberon M30-25 IP54OUT</t>
  </si>
  <si>
    <t>Oberon M45-25 IP54OUT</t>
  </si>
  <si>
    <t>Oberon M62-25 IP54OUT</t>
  </si>
  <si>
    <t>Oberon M85-25 IP54OUT</t>
  </si>
  <si>
    <t>Oberon M120-25 IP54OUT</t>
  </si>
  <si>
    <t>Oberon M7-15/35 IP54OUT</t>
  </si>
  <si>
    <t>Oberon M10-15/35 IP54OUT</t>
  </si>
  <si>
    <t>Oberon M14-15/35 IP54OUT</t>
  </si>
  <si>
    <t>Oberon M18-15/35 IP54OUT</t>
  </si>
  <si>
    <t>Oberon M29-15/35 IP54OUT</t>
  </si>
  <si>
    <t>Oberon M40-15/35 IP54OUT</t>
  </si>
  <si>
    <t>Oberon M59-15/35 IP54OUT</t>
  </si>
  <si>
    <t>Oberon M80-15/35 IP54OUT</t>
  </si>
  <si>
    <t>Oberon M115-15/35 IP54OUT</t>
  </si>
  <si>
    <t>Однофазные IP54 наружного исполнения</t>
  </si>
  <si>
    <r>
      <t xml:space="preserve">ДИЗЕЛЬ-ГЕНЕРАТОРЫ </t>
    </r>
    <r>
      <rPr>
        <b/>
        <i/>
        <sz val="12"/>
        <color indexed="10"/>
        <rFont val="Arial Cyr"/>
        <family val="0"/>
      </rPr>
      <t>N</t>
    </r>
    <r>
      <rPr>
        <b/>
        <sz val="12"/>
        <rFont val="Arial Cyr"/>
        <family val="0"/>
      </rPr>
      <t>-POWER</t>
    </r>
  </si>
  <si>
    <t>Открытая</t>
  </si>
  <si>
    <t>Автомат + АВР</t>
  </si>
  <si>
    <t>Кожух</t>
  </si>
  <si>
    <t>подог.</t>
  </si>
  <si>
    <t>глуш.</t>
  </si>
  <si>
    <t>Увел. бак</t>
  </si>
  <si>
    <t>ДхШхВ</t>
  </si>
  <si>
    <t>Вес</t>
  </si>
  <si>
    <t>Бак</t>
  </si>
  <si>
    <t>Доп. Бак</t>
  </si>
  <si>
    <t>Расх. 100% (часы)</t>
  </si>
  <si>
    <t>Расх. 75% (часы)</t>
  </si>
  <si>
    <t>Расх. 50% (часы)</t>
  </si>
  <si>
    <t>P9FX</t>
  </si>
  <si>
    <t>9кВА/7,2кВт</t>
  </si>
  <si>
    <t>1470х760х1181</t>
  </si>
  <si>
    <t>2,6л.(19/250ч.)</t>
  </si>
  <si>
    <t>2л.(25/325ч.)</t>
  </si>
  <si>
    <t>1,5л.(33/433ч.)</t>
  </si>
  <si>
    <t>P14FX</t>
  </si>
  <si>
    <t>13,1кВА/10,5кВт</t>
  </si>
  <si>
    <t>1470х760х1350</t>
  </si>
  <si>
    <t>3,7л.(14/176ч.)</t>
  </si>
  <si>
    <t>2,8л.(18/232ч.)</t>
  </si>
  <si>
    <t>2,1л.(24/310ч.)</t>
  </si>
  <si>
    <t>P21FX</t>
  </si>
  <si>
    <t>20кВА/16кВт</t>
  </si>
  <si>
    <t>1555х760х1350</t>
  </si>
  <si>
    <t>5,4л.(9/120ч.)</t>
  </si>
  <si>
    <t>4л.(13/163ч.)</t>
  </si>
  <si>
    <t>2,9л.(17/224ч.)</t>
  </si>
  <si>
    <t>P30GX</t>
  </si>
  <si>
    <t>30кВА/24кВт</t>
  </si>
  <si>
    <t>Цены действительны до конца 2011 года.</t>
  </si>
  <si>
    <t>2260х1040х1790</t>
  </si>
  <si>
    <t>7,1л.(10/32ч.)</t>
  </si>
  <si>
    <t>5,4л.(13/43ч.)</t>
  </si>
  <si>
    <t>3,9л.(18/59ч.)</t>
  </si>
  <si>
    <t>P41GX</t>
  </si>
  <si>
    <t>40кВА/32кВт</t>
  </si>
  <si>
    <t>10,7л.(7/21ч.)</t>
  </si>
  <si>
    <t>9,9л.(7/23ч.)</t>
  </si>
  <si>
    <t>5,7л.(12/40ч.)</t>
  </si>
  <si>
    <t>P65GX</t>
  </si>
  <si>
    <t>60кВА/48кВт</t>
  </si>
  <si>
    <t>13,9л.(5/17ч.)</t>
  </si>
  <si>
    <t>10,4л.(7/22ч.)</t>
  </si>
  <si>
    <t>7,2л.(10/32ч.)</t>
  </si>
  <si>
    <t>P80GX</t>
  </si>
  <si>
    <t>80кВА/64кВт</t>
  </si>
  <si>
    <t>18,7л.(4/12ч.)</t>
  </si>
  <si>
    <t>14л.(5/16ч.)</t>
  </si>
  <si>
    <t>9,7л.(7/24ч.)</t>
  </si>
  <si>
    <t>P105GX</t>
  </si>
  <si>
    <t>100кВА/80кВт</t>
  </si>
  <si>
    <t>2560х1040х1805</t>
  </si>
  <si>
    <t>22,6л.(3/10ч.)</t>
  </si>
  <si>
    <t>17,1л.(4/13ч.)</t>
  </si>
  <si>
    <t>11,2л.(6/21ч.)</t>
  </si>
  <si>
    <t>P130GX</t>
  </si>
  <si>
    <t>136кВА/108,8кВт</t>
  </si>
  <si>
    <t>3060х1140х2170</t>
  </si>
  <si>
    <t>31,5л.(4/15ч.)</t>
  </si>
  <si>
    <t>24,1л.(5/20ч.)</t>
  </si>
  <si>
    <t>16,5л.(7/29ч.)</t>
  </si>
  <si>
    <t>P180GX</t>
  </si>
  <si>
    <t>180кВА/144кВт</t>
  </si>
  <si>
    <t>45,2л.(3/11ч.)</t>
  </si>
  <si>
    <t>35л.(3/14ч.)</t>
  </si>
  <si>
    <t>24л.(5/20ч.)</t>
  </si>
  <si>
    <t>P210GX</t>
  </si>
  <si>
    <t>200кВА/160кВт</t>
  </si>
  <si>
    <t>48,5л.(2/10ч.)</t>
  </si>
  <si>
    <t>37,5л.(3/13ч.)</t>
  </si>
  <si>
    <t>26,1л.(5/18ч.)</t>
  </si>
  <si>
    <t>P230GX</t>
  </si>
  <si>
    <t>228кВА/182,4кВт</t>
  </si>
  <si>
    <t>55л.(2/9ч.)</t>
  </si>
  <si>
    <t>42л.(3/11ч.)</t>
  </si>
  <si>
    <t>28,7л.(4/17ч.)</t>
  </si>
  <si>
    <t>P245GX</t>
  </si>
  <si>
    <t>250кВА/200кВт</t>
  </si>
  <si>
    <t>70,6л.(2/7ч.)</t>
  </si>
  <si>
    <t>52,5л.(2/9ч.)</t>
  </si>
  <si>
    <t>38л.(3/13ч.)</t>
  </si>
  <si>
    <t>P300GX</t>
  </si>
  <si>
    <t>300кВА/240кВт</t>
  </si>
  <si>
    <t>4000х1300х2564</t>
  </si>
  <si>
    <t>52,5л.(2/10ч.)</t>
  </si>
  <si>
    <t>38л.(3/14ч.)</t>
  </si>
  <si>
    <t>P350GX</t>
  </si>
  <si>
    <t>350кВА/280кВт</t>
  </si>
  <si>
    <t>81,1л.(1/6ч.)</t>
  </si>
  <si>
    <t>60,9л.(2/9ч.)</t>
  </si>
  <si>
    <t>42,3л.(3/12ч.)</t>
  </si>
  <si>
    <t>P400GX</t>
  </si>
  <si>
    <t>400кВА/320кВт</t>
  </si>
  <si>
    <t>97л.(1/5ч.)</t>
  </si>
  <si>
    <t>74л.(2/7ч.)</t>
  </si>
  <si>
    <t>52л.(2/10ч.)</t>
  </si>
  <si>
    <t>P450GX</t>
  </si>
  <si>
    <t>455кВА/364кВт</t>
  </si>
  <si>
    <t>BC1200-20-27-S</t>
  </si>
  <si>
    <t>Батарейный комплект</t>
  </si>
  <si>
    <t>BC1200-20-35-S</t>
  </si>
  <si>
    <t>BC1200-20-40-S</t>
  </si>
  <si>
    <t>BC1200-20-55-S</t>
  </si>
  <si>
    <t>BC1200-20-70-S</t>
  </si>
  <si>
    <t>BC1200-20-100-S</t>
  </si>
  <si>
    <t>BC1200-16-27-S</t>
  </si>
  <si>
    <t>BC1200-16-35-S</t>
  </si>
  <si>
    <t>BC1200-16-40-S</t>
  </si>
  <si>
    <t>BC1200-16-55-S</t>
  </si>
  <si>
    <t>BC1200-16-70-S</t>
  </si>
  <si>
    <t>BC1200-16-100-S</t>
  </si>
  <si>
    <t>BC1200-29-18-S</t>
  </si>
  <si>
    <t>BC1200-29-26-S</t>
  </si>
  <si>
    <t>BC1200-29-35-S</t>
  </si>
  <si>
    <t>BC1200-29-40-S</t>
  </si>
  <si>
    <t>BC1200-29-55-S</t>
  </si>
  <si>
    <t>BC1800-29-100-S</t>
  </si>
  <si>
    <t>BC1800-29-70-S</t>
  </si>
  <si>
    <t>BC1800-29-65-S</t>
  </si>
  <si>
    <t>2хBC1800-29-70-S</t>
  </si>
  <si>
    <t>2хBC1800-29-100-S</t>
  </si>
  <si>
    <t>BC1200-33-35-S</t>
  </si>
  <si>
    <t>BC1200-33-40-S</t>
  </si>
  <si>
    <t>BC1200-33-55-S</t>
  </si>
  <si>
    <t>BC1800-33-65-S</t>
  </si>
  <si>
    <t>BC1800-33-70-S</t>
  </si>
  <si>
    <t>BC1800-33-100-S</t>
  </si>
  <si>
    <t>2хBC1800-33-70-S</t>
  </si>
  <si>
    <t>2хBC1800-33-100-S</t>
  </si>
  <si>
    <t>3хBC1800-33-100-S</t>
  </si>
  <si>
    <t>4хBC1800-33-100-S</t>
  </si>
  <si>
    <t>4500х1840х2540</t>
  </si>
  <si>
    <t>108л.(1/10ч.)</t>
  </si>
  <si>
    <t>81л.(1/13ч.)</t>
  </si>
  <si>
    <t>57,3л.(2/19ч.)</t>
  </si>
  <si>
    <t>P500GX</t>
  </si>
  <si>
    <t>500кВА/400кВт</t>
  </si>
  <si>
    <t>56л.(2/19ч.)</t>
  </si>
  <si>
    <t>P600GX</t>
  </si>
  <si>
    <t>591кВА/472,8кВт</t>
  </si>
  <si>
    <t>125л.(1/9ч.)</t>
  </si>
  <si>
    <t>92л.(1/12ч.)</t>
  </si>
  <si>
    <t>63л.(2/17ч.)</t>
  </si>
  <si>
    <t>P650GX</t>
  </si>
  <si>
    <t>650кВА/520кВт</t>
  </si>
  <si>
    <t>136л.(1/8ч.)</t>
  </si>
  <si>
    <t>101л.(1/11ч.)</t>
  </si>
  <si>
    <t>67л.(2/16ч.)</t>
  </si>
  <si>
    <t>P30B</t>
  </si>
  <si>
    <t>нет</t>
  </si>
  <si>
    <t>1550х920х1375</t>
  </si>
  <si>
    <t>7,1л.(23/0ч.)</t>
  </si>
  <si>
    <t>5,4л.(30/0ч.)</t>
  </si>
  <si>
    <t>3,9л.(41/0ч.)</t>
  </si>
  <si>
    <t>P41B</t>
  </si>
  <si>
    <t>1620х910х1400</t>
  </si>
  <si>
    <t>10,7л.(15/0ч.)</t>
  </si>
  <si>
    <t>9,9л.(16/0ч.)</t>
  </si>
  <si>
    <t>5,7л.(28/0ч.)</t>
  </si>
  <si>
    <t>P65B</t>
  </si>
  <si>
    <t>1750х905х1375</t>
  </si>
  <si>
    <t>13,9л.(12/0ч.)</t>
  </si>
  <si>
    <t>10,4л.(15/0ч.)</t>
  </si>
  <si>
    <t>7,2л.(22/0ч.)</t>
  </si>
  <si>
    <t>P80B</t>
  </si>
  <si>
    <t>1885х905х1375</t>
  </si>
  <si>
    <t>18,7л.(9/0ч.)</t>
  </si>
  <si>
    <t>14л.(11/0ч.)</t>
  </si>
  <si>
    <t>9,7л.(16/0ч.)</t>
  </si>
  <si>
    <t>P105B</t>
  </si>
  <si>
    <t>1925х940х1396</t>
  </si>
  <si>
    <t>22,6л.(7/0ч.)</t>
  </si>
  <si>
    <t>17,1л.(9/0ч.)</t>
  </si>
  <si>
    <t>11,2л.(14/0ч.)</t>
  </si>
  <si>
    <t>P130B</t>
  </si>
  <si>
    <t>2364х1090х1660</t>
  </si>
  <si>
    <t>31,5л.(17/0ч.)</t>
  </si>
  <si>
    <t>24,1л.(22/0ч.)</t>
  </si>
  <si>
    <t>16,5л.(32/0ч.)</t>
  </si>
  <si>
    <t>P155B</t>
  </si>
  <si>
    <t>150кВА/120кВт</t>
  </si>
  <si>
    <t>41л.(13/0ч.)</t>
  </si>
  <si>
    <t>31л.(17/0ч.)</t>
  </si>
  <si>
    <t>Smart-Vision Prime (425-1000VA) 1ф/1ф</t>
  </si>
  <si>
    <t>Smart-Vision Prime 425</t>
  </si>
  <si>
    <t>Smart-Vision Prime 625</t>
  </si>
  <si>
    <t>Smart-Vision Prime 825</t>
  </si>
  <si>
    <t>Smart-Vision Prime 1000</t>
  </si>
  <si>
    <t>425ВА ⁄ 240Вт</t>
  </si>
  <si>
    <t>625ВА ⁄ 360Вт</t>
  </si>
  <si>
    <t>825ВА ⁄ 480Вт</t>
  </si>
  <si>
    <t>1000ВА ⁄ 600Вт</t>
  </si>
  <si>
    <t>5 мин.</t>
  </si>
  <si>
    <t>7 мин.</t>
  </si>
  <si>
    <t>202×110×275</t>
  </si>
  <si>
    <t>20л.(26/0ч.)</t>
  </si>
  <si>
    <t>P180B</t>
  </si>
  <si>
    <t>2419х1090х1730</t>
  </si>
  <si>
    <t>45,2л.(12/0ч.)</t>
  </si>
  <si>
    <t>35л.(15/0ч.)</t>
  </si>
  <si>
    <t>24л.(22/0ч.)</t>
  </si>
  <si>
    <t>P210B</t>
  </si>
  <si>
    <t>2543x1116x1949</t>
  </si>
  <si>
    <t>48,5л.(11/0ч.)</t>
  </si>
  <si>
    <t>37,5л.(14/0ч.)</t>
  </si>
  <si>
    <t>26,1л.(20/0ч.)</t>
  </si>
  <si>
    <t>P230B</t>
  </si>
  <si>
    <t>2601x1116x1950</t>
  </si>
  <si>
    <t>55л.(9/0ч.)</t>
  </si>
  <si>
    <t>42л.(12/0ч.)</t>
  </si>
  <si>
    <t>28,7л.(18/0ч.)</t>
  </si>
  <si>
    <t>P245B</t>
  </si>
  <si>
    <t>70,6л.(7/0ч.)</t>
  </si>
  <si>
    <t>52,5л.(10/0ч.)</t>
  </si>
  <si>
    <t>38л.(14/0ч.)</t>
  </si>
  <si>
    <t>P300B</t>
  </si>
  <si>
    <t>3200х1220х2200</t>
  </si>
  <si>
    <t>70,6л.(13/0ч.)</t>
  </si>
  <si>
    <t>52,5л.(17/0ч.)</t>
  </si>
  <si>
    <t>38л.(23/0ч.)</t>
  </si>
  <si>
    <t>P350B</t>
  </si>
  <si>
    <t>81,1л.(11/0ч.)</t>
  </si>
  <si>
    <t>60,9л.(15/0ч.)</t>
  </si>
  <si>
    <t>42,3л.(21/0ч.)</t>
  </si>
  <si>
    <t>P400B</t>
  </si>
  <si>
    <t>3320х1220х2200</t>
  </si>
  <si>
    <t>97л.(9/0ч.)</t>
  </si>
  <si>
    <t>74л.(12/0ч.)</t>
  </si>
  <si>
    <t>52л.(17/0ч.)</t>
  </si>
  <si>
    <t>P450B</t>
  </si>
  <si>
    <t>3550х1260х2200</t>
  </si>
  <si>
    <t>108л.(8/0ч.)</t>
  </si>
  <si>
    <t>81л.(11/0ч.)</t>
  </si>
  <si>
    <t>57,3л.(16/0ч.)</t>
  </si>
  <si>
    <t>P500B</t>
  </si>
  <si>
    <t>56л.(16/0ч.)</t>
  </si>
  <si>
    <t>P600B</t>
  </si>
  <si>
    <t>3321х1536х2231</t>
  </si>
  <si>
    <t>125л.(7/0ч.)</t>
  </si>
  <si>
    <t>92л.(10/0ч.)</t>
  </si>
  <si>
    <t>63л.(14/0ч.)</t>
  </si>
  <si>
    <t>P650B</t>
  </si>
  <si>
    <t>3500х1536х2231</t>
  </si>
  <si>
    <t>136л.(7/0ч.)</t>
  </si>
  <si>
    <t>101л.(9/0ч.)</t>
  </si>
  <si>
    <t>67л.(13/0ч.)</t>
  </si>
  <si>
    <t>P730U</t>
  </si>
  <si>
    <t>730кВА/584кВт</t>
  </si>
  <si>
    <t>включено</t>
  </si>
  <si>
    <t>4000х2100х2100</t>
  </si>
  <si>
    <t>152,8л.(0/6ч.)</t>
  </si>
  <si>
    <t>113,5л.(0/8ч.)</t>
  </si>
  <si>
    <t>75,3л.(0/12ч.)</t>
  </si>
  <si>
    <t>P805U</t>
  </si>
  <si>
    <t>800кВА/640кВт</t>
  </si>
  <si>
    <t>167,4л.(0/5ч.)</t>
  </si>
  <si>
    <t>126,1л.(0/7ч.)</t>
  </si>
  <si>
    <t>84л.(0/11ч.)</t>
  </si>
  <si>
    <t>P1050U</t>
  </si>
  <si>
    <t>1030кВА/824кВт</t>
  </si>
  <si>
    <t>5150х2210х2270</t>
  </si>
  <si>
    <t>220л.(0/4ч.)</t>
  </si>
  <si>
    <t>160л.(0/6ч.)</t>
  </si>
  <si>
    <t>108л.(0/8ч.)</t>
  </si>
  <si>
    <t>P1260U</t>
  </si>
  <si>
    <t>1253кВА/1002,4кВт</t>
  </si>
  <si>
    <t>4864х2030х2332</t>
  </si>
  <si>
    <t>258л.(0/2ч.)</t>
  </si>
  <si>
    <t>196л.(0/2ч.)</t>
  </si>
  <si>
    <t>141л.(0/3ч.)</t>
  </si>
  <si>
    <t>P1500U</t>
  </si>
  <si>
    <t>1505кВА/1204кВт</t>
  </si>
  <si>
    <t>5230х2200х2375</t>
  </si>
  <si>
    <t>300л.(0/1ч.)</t>
  </si>
  <si>
    <t>230л.(0/2ч.)</t>
  </si>
  <si>
    <t>160л.(0/3ч.)</t>
  </si>
  <si>
    <t>P1700U</t>
  </si>
  <si>
    <t>1705кВА/1364кВт</t>
  </si>
  <si>
    <t>405л.(0/1ч.)</t>
  </si>
  <si>
    <t>370л.(0/1ч.)</t>
  </si>
  <si>
    <t>187л.(0/2ч.)</t>
  </si>
  <si>
    <t>P2000U</t>
  </si>
  <si>
    <t>2000кВА/1600кВт</t>
  </si>
  <si>
    <t>нет данных</t>
  </si>
  <si>
    <t>421л.(0/1ч.)</t>
  </si>
  <si>
    <t>Описание:</t>
  </si>
  <si>
    <r>
      <t xml:space="preserve">СТАБИЛИЗАТОРЫ </t>
    </r>
    <r>
      <rPr>
        <b/>
        <i/>
        <sz val="12"/>
        <color indexed="10"/>
        <rFont val="Arial Cyr"/>
        <family val="0"/>
      </rPr>
      <t>N</t>
    </r>
    <r>
      <rPr>
        <b/>
        <sz val="12"/>
        <rFont val="Arial Cyr"/>
        <family val="0"/>
      </rPr>
      <t>-POWER  -  Премиум класса</t>
    </r>
  </si>
  <si>
    <t>337л.(0/1ч.)</t>
  </si>
  <si>
    <t>216л.(0/2ч.)</t>
  </si>
  <si>
    <t>P2250U</t>
  </si>
  <si>
    <t>2200кВА/1760кВт</t>
  </si>
  <si>
    <t>4530х2000х2242</t>
  </si>
  <si>
    <t>473л.(0/1ч.)</t>
  </si>
  <si>
    <t>374л.(0/1ч.)</t>
  </si>
  <si>
    <t>235л.(0/2ч.)</t>
  </si>
  <si>
    <t>P30</t>
  </si>
  <si>
    <t>2950х1020х1740</t>
  </si>
  <si>
    <t>7,1л.(12/81ч.)</t>
  </si>
  <si>
    <t>5,4л.(16/107ч.)</t>
  </si>
  <si>
    <t>3,9л.(22/148ч.)</t>
  </si>
  <si>
    <t>P41</t>
  </si>
  <si>
    <t>10,7л.(8/54ч.)</t>
  </si>
  <si>
    <t>9,9л.(9/58ч.)</t>
  </si>
  <si>
    <t>5,7л.(15/101ч.)</t>
  </si>
  <si>
    <t>P65</t>
  </si>
  <si>
    <t>13,9л.(6/42ч.)</t>
  </si>
  <si>
    <t>10,4л.(8/55ч.)</t>
  </si>
  <si>
    <t>7,2л.(12/80ч.)</t>
  </si>
  <si>
    <t>P80</t>
  </si>
  <si>
    <t>18,7л.(5/31ч.)</t>
  </si>
  <si>
    <t>14л.(6/41ч.)</t>
  </si>
  <si>
    <t>9,7л.(9/59ч.)</t>
  </si>
  <si>
    <t>P105</t>
  </si>
  <si>
    <t>22,6л.(4/26ч.)</t>
  </si>
  <si>
    <t>17,1л.(5/34ч.)</t>
  </si>
  <si>
    <t>11,2л.(8/52ч.)</t>
  </si>
  <si>
    <t>P130</t>
  </si>
  <si>
    <t>3390х1020х2100</t>
  </si>
  <si>
    <t>31,5л.(7/31ч.)</t>
  </si>
  <si>
    <t>24,1л.(10/41ч.)</t>
  </si>
  <si>
    <t>16,5л.(14/60ч.)</t>
  </si>
  <si>
    <t>P155</t>
  </si>
  <si>
    <t>41л.(6/24ч.)</t>
  </si>
  <si>
    <t>31л.(7/32ч.)</t>
  </si>
  <si>
    <t>20л.(12/50ч.)</t>
  </si>
  <si>
    <t>P180</t>
  </si>
  <si>
    <t>45,2л.(5/22ч.)</t>
  </si>
  <si>
    <t>35л.(7/28ч.)</t>
  </si>
  <si>
    <t>24л.(10/41ч.)</t>
  </si>
  <si>
    <t>P450</t>
  </si>
  <si>
    <t>3500x1840x2785</t>
  </si>
  <si>
    <t>108л.(7/16ч.)</t>
  </si>
  <si>
    <t>81л.(9/21ч.)</t>
  </si>
  <si>
    <t>57,3л.(13/30ч.)</t>
  </si>
  <si>
    <t>P500</t>
  </si>
  <si>
    <t>56л.(13/31ч.)</t>
  </si>
  <si>
    <t>Oberon M21-15/14-20</t>
  </si>
  <si>
    <t>21kVA(14kVA)</t>
  </si>
  <si>
    <r>
      <t xml:space="preserve">Oberon M +/-15% (+/-20%) </t>
    </r>
    <r>
      <rPr>
        <b/>
        <sz val="8"/>
        <color indexed="10"/>
        <rFont val="Arial Cyr"/>
        <family val="0"/>
      </rPr>
      <t>В НАЛИЧИИ</t>
    </r>
  </si>
  <si>
    <r>
      <t xml:space="preserve">Oberon Y +/-15%(+/-20%) </t>
    </r>
    <r>
      <rPr>
        <b/>
        <sz val="8"/>
        <color indexed="10"/>
        <rFont val="Arial Cyr"/>
        <family val="0"/>
      </rPr>
      <t>В НАЛИЧИИ НА СКЛАДЕ</t>
    </r>
  </si>
  <si>
    <r>
      <t xml:space="preserve">Однофазные </t>
    </r>
    <r>
      <rPr>
        <b/>
        <sz val="10"/>
        <color indexed="10"/>
        <rFont val="Arial Cyr"/>
        <family val="0"/>
      </rPr>
      <t>В наличии на складе</t>
    </r>
  </si>
  <si>
    <r>
      <t xml:space="preserve">Трехфазные </t>
    </r>
    <r>
      <rPr>
        <b/>
        <sz val="10"/>
        <color indexed="10"/>
        <rFont val="Arial Cyr"/>
        <family val="0"/>
      </rPr>
      <t>В наличии на складе</t>
    </r>
  </si>
  <si>
    <t>Остальные ДГУ под заказ 8-10 недель</t>
  </si>
  <si>
    <t>В наличии на складе P30GX в кожухе с автоматикой, АВР, подогрев</t>
  </si>
  <si>
    <t>Под заказ 8-10 недель</t>
  </si>
  <si>
    <t>В наличии на складе Oberon M и Oberon Y с переключаемым диапазоном Uвход ±15%(±20%)</t>
  </si>
  <si>
    <t>В наличии на складе ИБП от 425ВА до 80кВА</t>
  </si>
  <si>
    <t>BB-Battary, Серия BP (8лет)</t>
  </si>
  <si>
    <t>Выберете ИБП и емкость комплекта Аккумуляторов</t>
  </si>
  <si>
    <t>P600</t>
  </si>
  <si>
    <t>3835x1840x2785</t>
  </si>
  <si>
    <t>125л.(6/14ч.)</t>
  </si>
  <si>
    <t>92л.(8/19ч.)</t>
  </si>
  <si>
    <t>63л.(12/27ч.)</t>
  </si>
  <si>
    <t>P650</t>
  </si>
  <si>
    <t>136л.(5/13ч.)</t>
  </si>
  <si>
    <t>101л.(7/17ч.)</t>
  </si>
  <si>
    <t>67л.(11/26ч.)</t>
  </si>
  <si>
    <t>JD30GXHD</t>
  </si>
  <si>
    <t>2030х910х1600</t>
  </si>
  <si>
    <t>6,9л.(7/25ч.)</t>
  </si>
  <si>
    <t>5,2л.(10/33ч.)</t>
  </si>
  <si>
    <t>3,7л.(14/46ч.)</t>
  </si>
  <si>
    <t>JD45GXHD</t>
  </si>
  <si>
    <t>9,2л.(8/25ч.)</t>
  </si>
  <si>
    <t>7л.(10/33ч.)</t>
  </si>
  <si>
    <t>4,9л.(14/47ч.)</t>
  </si>
  <si>
    <t>JD65GXHD</t>
  </si>
  <si>
    <t>2260х1040х1813</t>
  </si>
  <si>
    <t>14,9л.(5/15ч.)</t>
  </si>
  <si>
    <t>JD80GXHD</t>
  </si>
  <si>
    <t>19,5л.(4/12ч.)</t>
  </si>
  <si>
    <t>10л.(7/23ч.)</t>
  </si>
  <si>
    <t>JD100GXHD</t>
  </si>
  <si>
    <t>23л.(3/10ч.)</t>
  </si>
  <si>
    <t>16,5л.(4/14ч.)</t>
  </si>
  <si>
    <t>11л.(6/21ч.)</t>
  </si>
  <si>
    <t>JD120GXHD</t>
  </si>
  <si>
    <t>120кВА/96кВт</t>
  </si>
  <si>
    <t>27,1л.(4/18ч.)</t>
  </si>
  <si>
    <t>20,5л.(6/23ч.)</t>
  </si>
  <si>
    <t>14,2л.(8/34ч.)</t>
  </si>
  <si>
    <t>JD151GXHD</t>
  </si>
  <si>
    <t>160кВА/128кВт</t>
  </si>
  <si>
    <t>40,8л.(3/12ч.)</t>
  </si>
  <si>
    <t>31,3л.(4/15ч.)</t>
  </si>
  <si>
    <t>JD180GXHD</t>
  </si>
  <si>
    <t>JD250GXHD</t>
  </si>
  <si>
    <t>54,24л.(2/9ч.)</t>
  </si>
  <si>
    <t>40,6л.(3/12ч.)</t>
  </si>
  <si>
    <t>28л.(4/17ч.)</t>
  </si>
  <si>
    <t>JD400GXHD</t>
  </si>
  <si>
    <t>388кВА/310,4кВт</t>
  </si>
  <si>
    <t>4000х1300х2400</t>
  </si>
  <si>
    <t>81л.(1/6ч.)</t>
  </si>
  <si>
    <t>59,4л.(2/9ч.)</t>
  </si>
  <si>
    <t>40,4л.(3/13ч.)</t>
  </si>
  <si>
    <t>Серия B (только отрытое исполнение) 30-2200 кВА Двигатель PERKINS, генератор STAMFORD</t>
  </si>
  <si>
    <t>Серия M (Шумопоглащающий, Всепогодный кожух) 30-650 кВА Двигатель PERKINS, генератор STAMFORD</t>
  </si>
  <si>
    <t>Серия FX 9-21 кВА (в кожухе FOX) Двигатель PERKINS, генератор STAMFORD</t>
  </si>
  <si>
    <t>Серия GX 30-650 кВА (в кожухе GALAXY) Двигатель PERKINS, генератор STAMFORD</t>
  </si>
  <si>
    <t>Серия GX 30-650 кВА (в кожухе GALAXY) Двигатель JOHN DEERE, генератор STAMFORD</t>
  </si>
  <si>
    <t>Mega-Vision 1000 LT</t>
  </si>
  <si>
    <t>145×220x440</t>
  </si>
  <si>
    <t>Mega-Vision 1000</t>
  </si>
  <si>
    <t>Mega-Vision 1000 ERT</t>
  </si>
  <si>
    <t>440x465x88 (2U)</t>
  </si>
  <si>
    <t>Mega-Vision 1000 ERT LT</t>
  </si>
  <si>
    <t>Mega-Vision 2000</t>
  </si>
  <si>
    <t>195×330×455</t>
  </si>
  <si>
    <t>Mega-Vision 2000 LT</t>
  </si>
  <si>
    <t>Mega-Vision 2000 ERT</t>
  </si>
  <si>
    <t>440x465x88 (4U)</t>
  </si>
  <si>
    <t>Mega-Vision 2000 ERT LT</t>
  </si>
  <si>
    <t>Mega-Vision 3000</t>
  </si>
  <si>
    <t>Mega-Vision 3000 LT</t>
  </si>
  <si>
    <t>Mega-Vision 3000 ERT</t>
  </si>
  <si>
    <t>Mega-Vision 3000 ERT LT</t>
  </si>
  <si>
    <t>Mega-Vision 6000</t>
  </si>
  <si>
    <t>Mega-Vision 6000 LT</t>
  </si>
  <si>
    <t>Mega-Vision 6000 ERT</t>
  </si>
  <si>
    <t>440x603x396 (7U)</t>
  </si>
  <si>
    <t>Mega-Vision 6000 ERT LT</t>
  </si>
  <si>
    <t>440x603x396 (4U)</t>
  </si>
  <si>
    <t>Mega-Vision 10000</t>
  </si>
  <si>
    <t>Mega-Vision 10000 LT</t>
  </si>
  <si>
    <t>Mega-Vision 10000 ERT</t>
  </si>
  <si>
    <t>Mega-Vision 10000 ERT LT</t>
  </si>
  <si>
    <t>Mega-Vision 10000 3/1</t>
  </si>
  <si>
    <t>260x595x717</t>
  </si>
  <si>
    <t>Mega-Vision 15000 3/1</t>
  </si>
  <si>
    <t>Mega-Vision 20000 3/1</t>
  </si>
  <si>
    <t>Модель</t>
  </si>
  <si>
    <t>Аккумуляторы</t>
  </si>
  <si>
    <t>Дополнительные опции Mega-Vision</t>
  </si>
  <si>
    <t xml:space="preserve"> SNMP-адаптор MEV123</t>
  </si>
  <si>
    <t xml:space="preserve"> SNMP-адаптор MEV610</t>
  </si>
  <si>
    <t>100Вт</t>
  </si>
  <si>
    <t>150Вт</t>
  </si>
  <si>
    <t>200Вт</t>
  </si>
  <si>
    <t>300Вт</t>
  </si>
  <si>
    <t>400Вт</t>
  </si>
  <si>
    <t>500Вт</t>
  </si>
  <si>
    <t>1000 ВА</t>
  </si>
  <si>
    <t>700 Вт</t>
  </si>
  <si>
    <t>Аккумуляторы внешние, комплектуются отдельно</t>
  </si>
  <si>
    <t>Мощность, P max</t>
  </si>
  <si>
    <t>встроеные аккумуляторы P max 100% - 7мин</t>
  </si>
  <si>
    <t>Габариты, мм</t>
  </si>
  <si>
    <t>Время работы, мин</t>
  </si>
  <si>
    <t>Вес, кг</t>
  </si>
  <si>
    <t>Цена $</t>
  </si>
  <si>
    <t>3 х 26Ач, 12В</t>
  </si>
  <si>
    <t>3 х 40Ач, 12В</t>
  </si>
  <si>
    <t>3 х 55Ач, 12В</t>
  </si>
  <si>
    <t>3 х 75Ач, 12В</t>
  </si>
  <si>
    <t>6 х 100Ач, 12В</t>
  </si>
  <si>
    <t>3 х 100Ач, 12В</t>
  </si>
  <si>
    <t>6 х 75Ач, 12В</t>
  </si>
  <si>
    <t>600Вт</t>
  </si>
  <si>
    <t>1 х MEV1ERT</t>
  </si>
  <si>
    <t>2 х MEV1ERT</t>
  </si>
  <si>
    <t>3 х MEV1ERT</t>
  </si>
  <si>
    <t>4 х MEV1ERT</t>
  </si>
  <si>
    <t>5 х MEV1ERT</t>
  </si>
  <si>
    <t>6 х MEV1ERT</t>
  </si>
  <si>
    <t>7 х MEV1ERT</t>
  </si>
  <si>
    <t>Внешние аккумуляторы и Батарейные блоки</t>
  </si>
  <si>
    <t>2000 ВА</t>
  </si>
  <si>
    <t>1400 Вт</t>
  </si>
  <si>
    <t>встроеные аккумуляторы P max 100% - 11 мин</t>
  </si>
  <si>
    <t>3000 ВА</t>
  </si>
  <si>
    <t>2100 Вт</t>
  </si>
  <si>
    <t>встроеные аккумуляторы P max 100% - 6 мин</t>
  </si>
  <si>
    <t>для модели 2000 LT и 2000ВА ERT LT</t>
  </si>
  <si>
    <t>для модели 1000 LT и 1000 ERT LT</t>
  </si>
  <si>
    <t>для модели 3000 LT и 3000 ERT LT</t>
  </si>
  <si>
    <t>700Вт</t>
  </si>
  <si>
    <t>800Вт</t>
  </si>
  <si>
    <t>900Вт</t>
  </si>
  <si>
    <t>1000Вт</t>
  </si>
  <si>
    <t>1200Вт</t>
  </si>
  <si>
    <t>1300Вт</t>
  </si>
  <si>
    <t>1100Вт</t>
  </si>
  <si>
    <t>2000Вт</t>
  </si>
  <si>
    <t>1900Вт</t>
  </si>
  <si>
    <t>1800Вт</t>
  </si>
  <si>
    <t>1700Вт</t>
  </si>
  <si>
    <t>1600Вт</t>
  </si>
  <si>
    <t>1500Вт</t>
  </si>
  <si>
    <t>1400Вт</t>
  </si>
  <si>
    <t>встроеные аккумуляторы P max 100% - 7 мин</t>
  </si>
  <si>
    <t>для модели 6000 LT и 6000 ERT LT</t>
  </si>
  <si>
    <t>Батарейный кабинет, Аккумуляторы</t>
  </si>
  <si>
    <t>Внешние аккумуляторы в Батарейном кабинете</t>
  </si>
  <si>
    <t>7000 Вт</t>
  </si>
  <si>
    <t>встроеные аккумуляторы P max 100% - 5 мин</t>
  </si>
  <si>
    <t>для модели 10000 LT и 10000 ERT LT</t>
  </si>
  <si>
    <t>10 кВА</t>
  </si>
  <si>
    <t>20 кВА</t>
  </si>
  <si>
    <t>15 кВА</t>
  </si>
  <si>
    <t>10,5 кВт</t>
  </si>
  <si>
    <t>14 кВт</t>
  </si>
  <si>
    <t>для модели 10кВА</t>
  </si>
  <si>
    <t>для модели 15кВА</t>
  </si>
  <si>
    <t>для модели 20кВА</t>
  </si>
  <si>
    <t>Опция</t>
  </si>
  <si>
    <t xml:space="preserve"> Кабель параллельной работы</t>
  </si>
  <si>
    <t>Описание</t>
  </si>
  <si>
    <t>для мониторинга ИБП по локальной сети, устанавливается в специальный слот ИБП, програмное обеспечение идет в комплекте поставки ИБП</t>
  </si>
  <si>
    <t>Для подключения ИБП в паралленую систему, до 3-х ИБП</t>
  </si>
  <si>
    <r>
      <t xml:space="preserve">Мощность нагрузки, время работы на аккумуляторах </t>
    </r>
    <r>
      <rPr>
        <b/>
        <sz val="8"/>
        <rFont val="Arial CYR"/>
        <family val="0"/>
      </rPr>
      <t>Час:Мин:Сек</t>
    </r>
  </si>
  <si>
    <t>Ventura, Серия GP (5 лет), GPL (10 лет)</t>
  </si>
  <si>
    <t>Напряжение, В</t>
  </si>
  <si>
    <t>Емкость</t>
  </si>
  <si>
    <t>вес, кг</t>
  </si>
  <si>
    <t>12 В</t>
  </si>
  <si>
    <t>7 Ач</t>
  </si>
  <si>
    <t>151х65х100</t>
  </si>
  <si>
    <t>9 Ач</t>
  </si>
  <si>
    <t>12 Ач</t>
  </si>
  <si>
    <t>151x98x98</t>
  </si>
  <si>
    <t>17 Ач</t>
  </si>
  <si>
    <t>181x76x166</t>
  </si>
  <si>
    <t>18 Ач</t>
  </si>
  <si>
    <t>165x125x175</t>
  </si>
  <si>
    <t>26 Ач</t>
  </si>
  <si>
    <t>175x166x125</t>
  </si>
  <si>
    <t>28 Ач</t>
  </si>
  <si>
    <t xml:space="preserve"> GP 12-7-S</t>
  </si>
  <si>
    <t xml:space="preserve"> GP HR1234</t>
  </si>
  <si>
    <t xml:space="preserve"> GP 12-12-S</t>
  </si>
  <si>
    <t xml:space="preserve"> GP 12-17-S</t>
  </si>
  <si>
    <t xml:space="preserve"> GP 12-18</t>
  </si>
  <si>
    <t xml:space="preserve"> GP 12-26</t>
  </si>
  <si>
    <t xml:space="preserve"> GP 12-28A</t>
  </si>
  <si>
    <t>33 Ач</t>
  </si>
  <si>
    <t>195x129x179</t>
  </si>
  <si>
    <t>40 Ач</t>
  </si>
  <si>
    <t>197x165x171</t>
  </si>
  <si>
    <t>55 Ач</t>
  </si>
  <si>
    <t>229x138x208</t>
  </si>
  <si>
    <t>65 Ач</t>
  </si>
  <si>
    <t>350x166x174</t>
  </si>
  <si>
    <t>75 Ач</t>
  </si>
  <si>
    <t>260x168x233</t>
  </si>
  <si>
    <t>80 Ач</t>
  </si>
  <si>
    <t>350x167x186</t>
  </si>
  <si>
    <t>90 Ач</t>
  </si>
  <si>
    <t>306x169x233</t>
  </si>
  <si>
    <t>100 Ач</t>
  </si>
  <si>
    <t>330x172x233</t>
  </si>
  <si>
    <t>120 Ач</t>
  </si>
  <si>
    <t>409x177x225</t>
  </si>
  <si>
    <t>150 Ач</t>
  </si>
  <si>
    <t>485x172x242</t>
  </si>
  <si>
    <t>200 Ач</t>
  </si>
  <si>
    <t>522x238x238</t>
  </si>
  <si>
    <t>250 Ач</t>
  </si>
  <si>
    <t>520x268x241</t>
  </si>
  <si>
    <t xml:space="preserve"> GPL 12-33</t>
  </si>
  <si>
    <t xml:space="preserve"> GPL 12-40</t>
  </si>
  <si>
    <t xml:space="preserve"> GPL 12-55</t>
  </si>
  <si>
    <t xml:space="preserve"> GPL 12-65</t>
  </si>
  <si>
    <t xml:space="preserve"> GPL 12-75</t>
  </si>
  <si>
    <t xml:space="preserve"> HR12270</t>
  </si>
  <si>
    <t xml:space="preserve"> GPL 12-90</t>
  </si>
  <si>
    <t xml:space="preserve"> GPL 12-100</t>
  </si>
  <si>
    <t xml:space="preserve"> GPL 12-120</t>
  </si>
  <si>
    <t xml:space="preserve"> HR12520W</t>
  </si>
  <si>
    <t xml:space="preserve"> GPL 12-200</t>
  </si>
  <si>
    <t xml:space="preserve"> GPL 12-250</t>
  </si>
  <si>
    <t>3 х 33Ач, 12В</t>
  </si>
  <si>
    <t xml:space="preserve">Батарейные блоки </t>
  </si>
  <si>
    <r>
      <t>N</t>
    </r>
    <r>
      <rPr>
        <b/>
        <i/>
        <sz val="8"/>
        <rFont val="Arial Cyr"/>
        <family val="0"/>
      </rPr>
      <t>-Power</t>
    </r>
  </si>
  <si>
    <t>8 х 26Ач, 12В</t>
  </si>
  <si>
    <t>8 х 33Ач, 12В</t>
  </si>
  <si>
    <t>8 х 40Ач, 12В</t>
  </si>
  <si>
    <t>8 х 55Ач, 12В</t>
  </si>
  <si>
    <t>8 х 75Ач, 12В</t>
  </si>
  <si>
    <t>8 х 100Ач, 12В</t>
  </si>
  <si>
    <t>0:018</t>
  </si>
  <si>
    <t>7 кВт</t>
  </si>
  <si>
    <t>8 кВт</t>
  </si>
  <si>
    <t>9 кВт</t>
  </si>
  <si>
    <t>10 кВт</t>
  </si>
  <si>
    <t>11 кВт</t>
  </si>
  <si>
    <t>12 кВт</t>
  </si>
  <si>
    <t>7,5 кВт</t>
  </si>
  <si>
    <t>8,5 кВт</t>
  </si>
  <si>
    <t>9,5 кВт</t>
  </si>
  <si>
    <t>13 кВт</t>
  </si>
  <si>
    <t>Power-Vision Black 4</t>
  </si>
  <si>
    <t>Power-Vision Black 4 LT</t>
  </si>
  <si>
    <t>4 кВА</t>
  </si>
  <si>
    <t>3,2 кВт</t>
  </si>
  <si>
    <t>Внешние аккумуляторы</t>
  </si>
  <si>
    <t>встроеные - 8 мин</t>
  </si>
  <si>
    <t>210х580х540</t>
  </si>
  <si>
    <t>3 кВт</t>
  </si>
  <si>
    <t>2,6 кВт</t>
  </si>
  <si>
    <t>2,8 кВт</t>
  </si>
  <si>
    <t>2,4 кВт</t>
  </si>
  <si>
    <t>2,2 кВт</t>
  </si>
  <si>
    <t>2 кВт</t>
  </si>
  <si>
    <t>Power-Vision Black 6</t>
  </si>
  <si>
    <t>Power-Vision Black 6 LT</t>
  </si>
  <si>
    <t>6 кВА</t>
  </si>
  <si>
    <t>4,8 кВт</t>
  </si>
  <si>
    <t>встроеные - 5 мин</t>
  </si>
  <si>
    <t>4,4 кВт</t>
  </si>
  <si>
    <t>4 кВт</t>
  </si>
  <si>
    <t>3,6 кВт</t>
  </si>
  <si>
    <t>3,4 кВт</t>
  </si>
  <si>
    <t>3,8 кВт</t>
  </si>
  <si>
    <t>Power-Vision Black 8 LT</t>
  </si>
  <si>
    <t>8 кВА</t>
  </si>
  <si>
    <t>6,4 кВт</t>
  </si>
  <si>
    <t>305х585х870</t>
  </si>
  <si>
    <t>5,2 кВт</t>
  </si>
  <si>
    <t>5,6 кВт</t>
  </si>
  <si>
    <t>5,0 кВт</t>
  </si>
  <si>
    <t>5,4 кВт</t>
  </si>
  <si>
    <t>6,0 кВт</t>
  </si>
  <si>
    <t>Power-Vision Black 10 LT</t>
  </si>
  <si>
    <t>7,6 кВт</t>
  </si>
  <si>
    <t>7,2 кВт</t>
  </si>
  <si>
    <t>6,6 кВт</t>
  </si>
  <si>
    <t>6,8 кВт</t>
  </si>
  <si>
    <t>1000 ВА / 700Вт (230В)</t>
  </si>
  <si>
    <t>2000 ВА / 1400Вт (230В)</t>
  </si>
  <si>
    <t>3000 ВА / 2100Вт (230В)</t>
  </si>
  <si>
    <t>Pro-Vision Black 1000</t>
  </si>
  <si>
    <t>Pro-Vision Black 1000 LT</t>
  </si>
  <si>
    <t>145х215х415</t>
  </si>
  <si>
    <t>Внешние аккумуляторы для модели 1000 LT</t>
  </si>
  <si>
    <t>Аккумуляторы внешние</t>
  </si>
  <si>
    <t>P max 100% - 7мин</t>
  </si>
  <si>
    <t>Pro-Vision Black 2000</t>
  </si>
  <si>
    <t>Pro-Vision Black 2000 LT</t>
  </si>
  <si>
    <t>P max 100% - 10мин</t>
  </si>
  <si>
    <t>190х330х470</t>
  </si>
  <si>
    <t>Pro-Vision Black 3000</t>
  </si>
  <si>
    <t>Pro-Vision Black 3000 LT</t>
  </si>
  <si>
    <t>P max 100% - 6 мин</t>
  </si>
  <si>
    <t>Внешние аккумуляторы для модели 2000 LT</t>
  </si>
  <si>
    <t>Внешние аккумуляторы для модели 3000 LT</t>
  </si>
  <si>
    <t>151х65х98</t>
  </si>
  <si>
    <t>151х98х98</t>
  </si>
  <si>
    <t>181х76х166</t>
  </si>
  <si>
    <t>175х166х125</t>
  </si>
  <si>
    <t>195х129х179</t>
  </si>
  <si>
    <t>197х165х171</t>
  </si>
  <si>
    <t>350х166х174</t>
  </si>
  <si>
    <t>329х172х238</t>
  </si>
  <si>
    <t>407х173х239</t>
  </si>
  <si>
    <t>160 Ач</t>
  </si>
  <si>
    <t>483х171х240</t>
  </si>
  <si>
    <t>522х202х240</t>
  </si>
  <si>
    <t>230 Ач</t>
  </si>
  <si>
    <t>522х240х240</t>
  </si>
  <si>
    <t xml:space="preserve"> BP 7-12</t>
  </si>
  <si>
    <t xml:space="preserve"> BP 12-12</t>
  </si>
  <si>
    <t xml:space="preserve"> BP 17-12</t>
  </si>
  <si>
    <t xml:space="preserve"> BP 26-12</t>
  </si>
  <si>
    <t xml:space="preserve"> BP 33-12</t>
  </si>
  <si>
    <t xml:space="preserve"> BP 40-12</t>
  </si>
  <si>
    <t xml:space="preserve"> BP 65-12</t>
  </si>
  <si>
    <t xml:space="preserve"> BP 90-12</t>
  </si>
  <si>
    <t xml:space="preserve"> BP 100-12</t>
  </si>
  <si>
    <t xml:space="preserve"> BP 120-12</t>
  </si>
  <si>
    <t xml:space="preserve"> BP 160-12</t>
  </si>
  <si>
    <t xml:space="preserve"> BP 200-12</t>
  </si>
  <si>
    <t xml:space="preserve"> BP 230-12</t>
  </si>
  <si>
    <t>Батарейные кабинеты</t>
  </si>
  <si>
    <t>АЛ1202</t>
  </si>
  <si>
    <t>Вместимость</t>
  </si>
  <si>
    <t>АЛ1802</t>
  </si>
  <si>
    <t>БК1950</t>
  </si>
  <si>
    <t>1202х877х885</t>
  </si>
  <si>
    <t>1802х877х885</t>
  </si>
  <si>
    <t>800х600х1950</t>
  </si>
  <si>
    <t>Размыкатель</t>
  </si>
  <si>
    <r>
      <t xml:space="preserve">Аккумуляторные блоки </t>
    </r>
    <r>
      <rPr>
        <b/>
        <i/>
        <sz val="9"/>
        <color indexed="10"/>
        <rFont val="Arial Cyr"/>
        <family val="0"/>
      </rPr>
      <t>N</t>
    </r>
    <r>
      <rPr>
        <b/>
        <sz val="9"/>
        <rFont val="Arial Cyr"/>
        <family val="0"/>
      </rPr>
      <t>-Power</t>
    </r>
  </si>
  <si>
    <t>MEV1ERT</t>
  </si>
  <si>
    <t>MEV23ERT</t>
  </si>
  <si>
    <t>BOH17</t>
  </si>
  <si>
    <t>14 Ач</t>
  </si>
  <si>
    <t>36 В</t>
  </si>
  <si>
    <t>96 В</t>
  </si>
  <si>
    <t>192 В</t>
  </si>
  <si>
    <t>260x600x700</t>
  </si>
  <si>
    <t>240 В</t>
  </si>
  <si>
    <r>
      <t xml:space="preserve">ИСТОЧНИКИ БЕСПЕРЕБОЙНОГО ПИТАНИЯ </t>
    </r>
    <r>
      <rPr>
        <b/>
        <i/>
        <sz val="12"/>
        <color indexed="10"/>
        <rFont val="Arial Cyr"/>
        <family val="0"/>
      </rPr>
      <t>N</t>
    </r>
    <r>
      <rPr>
        <b/>
        <sz val="12"/>
        <rFont val="Arial Cyr"/>
        <family val="0"/>
      </rPr>
      <t>-POWER</t>
    </r>
  </si>
  <si>
    <t>Power-Vision 3F 10</t>
  </si>
  <si>
    <t>550x800x1600</t>
  </si>
  <si>
    <t>10 кВА / 8 кВт (230В)</t>
  </si>
  <si>
    <t>8 кВА / 6,4 кВт (230В)</t>
  </si>
  <si>
    <t>6 кВА / 4,8 кВт (230В)</t>
  </si>
  <si>
    <t>4 кВА / 3,2 кВт (230В)</t>
  </si>
  <si>
    <t>6 кВт</t>
  </si>
  <si>
    <t>Power-Vision 3F 20</t>
  </si>
  <si>
    <t>16 кВт</t>
  </si>
  <si>
    <t>АКБ FIAMM серия FG, 5 лет</t>
  </si>
  <si>
    <t>7.2 Ач</t>
  </si>
  <si>
    <t>151x65x94</t>
  </si>
  <si>
    <t>151x98x94</t>
  </si>
  <si>
    <t>181x76x167</t>
  </si>
  <si>
    <t>27 Ач</t>
  </si>
  <si>
    <t>166x175x125</t>
  </si>
  <si>
    <t>35 Ач</t>
  </si>
  <si>
    <t>196x132x170</t>
  </si>
  <si>
    <t>42 Ач</t>
  </si>
  <si>
    <t>196x163x174</t>
  </si>
  <si>
    <t>229x138x212</t>
  </si>
  <si>
    <t>271x166x190</t>
  </si>
  <si>
    <t>70 Ач</t>
  </si>
  <si>
    <t>260x169x212</t>
  </si>
  <si>
    <t>329x172x214</t>
  </si>
  <si>
    <t>407x173x215</t>
  </si>
  <si>
    <t>485x170x231</t>
  </si>
  <si>
    <t>520х260х204</t>
  </si>
  <si>
    <t xml:space="preserve"> FG 20721</t>
  </si>
  <si>
    <t xml:space="preserve"> FG 21202</t>
  </si>
  <si>
    <t xml:space="preserve"> FG 21803</t>
  </si>
  <si>
    <t xml:space="preserve"> FG 22703</t>
  </si>
  <si>
    <t xml:space="preserve"> FG 23505</t>
  </si>
  <si>
    <t xml:space="preserve"> FG 24204</t>
  </si>
  <si>
    <t xml:space="preserve"> FG 25507</t>
  </si>
  <si>
    <t xml:space="preserve"> FG 26505</t>
  </si>
  <si>
    <t xml:space="preserve"> FG 27004</t>
  </si>
  <si>
    <t xml:space="preserve"> FG 28009</t>
  </si>
  <si>
    <t xml:space="preserve"> FG 2A007</t>
  </si>
  <si>
    <t xml:space="preserve"> FG 2С007</t>
  </si>
  <si>
    <t xml:space="preserve"> FG 2F009</t>
  </si>
  <si>
    <t xml:space="preserve"> FG 2M009</t>
  </si>
  <si>
    <t>4,2 кВт</t>
  </si>
  <si>
    <t>4,5 кВт</t>
  </si>
  <si>
    <t>5 кВт</t>
  </si>
  <si>
    <t>5,5 кВт</t>
  </si>
  <si>
    <t>6,5 кВт</t>
  </si>
  <si>
    <t>MV620</t>
  </si>
  <si>
    <t>для модели 1000 ERT до 3-х блоков и 1000 ERT LT</t>
  </si>
  <si>
    <t>для модели 2000 ERT до 3-х блоков и 2000 ERT LT</t>
  </si>
  <si>
    <t>для модели 3000 ERT до 3-х блоков и 3000 ERT LT</t>
  </si>
  <si>
    <t>1 х MV620 (40 х 9Ач, 12В)</t>
  </si>
  <si>
    <t>2 х MV620 (40 х 9Ач, 12В)</t>
  </si>
  <si>
    <t>3 х MV620 (40 х 9Ач, 12В)</t>
  </si>
  <si>
    <t>1хBOH17 Black (16 х 17Ач, 12В)</t>
  </si>
  <si>
    <t>2хBOH17 Black (16 х 17Ач, 12В)</t>
  </si>
  <si>
    <t>3хBOH17 Black (16 х 17Ач, 12В)</t>
  </si>
  <si>
    <t>4хBOH17 Black (16 х 17Ач, 12В)</t>
  </si>
  <si>
    <t>20 кВА / 16 кВт (380В)</t>
  </si>
  <si>
    <t>10 кВА / 8 кВт (380В)</t>
  </si>
  <si>
    <t>1 х MEV23ERT (MV23RM)</t>
  </si>
  <si>
    <t>2 х MEV23ERT (MV23RM)</t>
  </si>
  <si>
    <t>3 х MEV23ERT (MV23RM)</t>
  </si>
  <si>
    <t>4 х MEV23ERT (MV23RM)</t>
  </si>
  <si>
    <t>5 х MEV23ERT (MV23RM)</t>
  </si>
  <si>
    <t>6 х MEV23ERT (MV23RM)</t>
  </si>
  <si>
    <t>7 х MEV23ERT (MV23RM)</t>
  </si>
  <si>
    <t>40 кВА / 32 кВт (380В)</t>
  </si>
  <si>
    <t>Power-Vision 3F 40</t>
  </si>
  <si>
    <t>32 кВт</t>
  </si>
  <si>
    <t>28 кВт</t>
  </si>
  <si>
    <t>24 кВт</t>
  </si>
  <si>
    <t>20 кВт</t>
  </si>
  <si>
    <t>22 кВт</t>
  </si>
  <si>
    <t>18 кВт</t>
  </si>
  <si>
    <t>Емкость, Ач:</t>
  </si>
  <si>
    <t>Расчёт времени заряда аккумуляторов</t>
  </si>
  <si>
    <r>
      <t xml:space="preserve">ИБП </t>
    </r>
    <r>
      <rPr>
        <b/>
        <i/>
        <sz val="10"/>
        <color indexed="10"/>
        <rFont val="Arial Cyr"/>
        <family val="0"/>
      </rPr>
      <t>N</t>
    </r>
    <r>
      <rPr>
        <b/>
        <sz val="10"/>
        <rFont val="Arial Cyr"/>
        <family val="0"/>
      </rPr>
      <t>-Power</t>
    </r>
  </si>
  <si>
    <t>Ток заряда</t>
  </si>
  <si>
    <t>Время заряда, Час:Мин</t>
  </si>
  <si>
    <t>Вводить только емкость Ач</t>
  </si>
  <si>
    <t>Safe-Power Evo 20 6p/s</t>
  </si>
  <si>
    <t>550x850x1055</t>
  </si>
  <si>
    <t>Цена EUR</t>
  </si>
  <si>
    <t>Safe-Power Evo 30 6p/s</t>
  </si>
  <si>
    <t>30 кВА</t>
  </si>
  <si>
    <t>30 кВА / 24 кВт (380В)</t>
  </si>
  <si>
    <t>60 кВА / 48 кВт (380В)</t>
  </si>
  <si>
    <t>60 кВА</t>
  </si>
  <si>
    <t>48 кВт</t>
  </si>
  <si>
    <t>Safe-Power Evo 60 6p/s</t>
  </si>
  <si>
    <t>50 кВА / 40 кВт (380В)</t>
  </si>
  <si>
    <t>50 кВА</t>
  </si>
  <si>
    <t>40 кВт</t>
  </si>
  <si>
    <t>Power-Vision 3F 50</t>
  </si>
  <si>
    <t>40 кВА</t>
  </si>
  <si>
    <t>36 кВт</t>
  </si>
  <si>
    <t>80 кВА / 64 кВт (380В)</t>
  </si>
  <si>
    <t>Safe-Power Evo 80 6p/s</t>
  </si>
  <si>
    <t>80 кВА</t>
  </si>
  <si>
    <t>64 кВт</t>
  </si>
  <si>
    <t>700x866x1415</t>
  </si>
  <si>
    <t>44 кВт</t>
  </si>
  <si>
    <t>58 кВт</t>
  </si>
  <si>
    <t>52 кВт</t>
  </si>
  <si>
    <t>100 кВА / 80 кВт (380В)</t>
  </si>
  <si>
    <t>Safe-Power Evo 100 6p/s</t>
  </si>
  <si>
    <t>100 кВА</t>
  </si>
  <si>
    <t>80 кВт</t>
  </si>
  <si>
    <t>74 кВт</t>
  </si>
  <si>
    <t>68 кВт</t>
  </si>
  <si>
    <t>120 кВА / 96 кВт (380В)</t>
  </si>
  <si>
    <t>Safe-Power Evo 120 6p/s</t>
  </si>
  <si>
    <t>120 кВА</t>
  </si>
  <si>
    <t>96 кВт</t>
  </si>
  <si>
    <t>1100x800x1400</t>
  </si>
  <si>
    <t>90 кВт</t>
  </si>
  <si>
    <t>84 кВт</t>
  </si>
  <si>
    <t>160 кВА / 128 кВт (380В)</t>
  </si>
  <si>
    <t>Safe-Power Evo 160 6p/s</t>
  </si>
  <si>
    <t>160 кВА</t>
  </si>
  <si>
    <t>128 кВт</t>
  </si>
  <si>
    <t>110 кВт</t>
  </si>
  <si>
    <t>104 кВт</t>
  </si>
  <si>
    <t>78 кВт</t>
  </si>
  <si>
    <t>200 кВА / 160 кВт (380В)</t>
  </si>
  <si>
    <t>Safe-Power Evo 200 6p/s</t>
  </si>
  <si>
    <t>200 кВА</t>
  </si>
  <si>
    <t>160 кВт</t>
  </si>
  <si>
    <t>1100x800x1950</t>
  </si>
  <si>
    <t>150 кВт</t>
  </si>
  <si>
    <t>140 кВт</t>
  </si>
  <si>
    <t>130 кВт</t>
  </si>
  <si>
    <t>120 кВт</t>
  </si>
  <si>
    <t>100 кВт</t>
  </si>
  <si>
    <t>250 кВА / 200 кВт (380В)</t>
  </si>
  <si>
    <t>Safe-Power Evo 250 6p/s</t>
  </si>
  <si>
    <t>250 кВА</t>
  </si>
  <si>
    <t>200 кВт</t>
  </si>
  <si>
    <t>300 кВА / 240 кВт (380В)</t>
  </si>
  <si>
    <t>300 кВА</t>
  </si>
  <si>
    <t>240 кВт</t>
  </si>
  <si>
    <t>1500x1025x2000</t>
  </si>
  <si>
    <t>225 кВт</t>
  </si>
  <si>
    <t>185 кВт</t>
  </si>
  <si>
    <t>170 кВт</t>
  </si>
  <si>
    <t>155 кВт</t>
  </si>
  <si>
    <t>15 кВт</t>
  </si>
  <si>
    <t>19 кВт</t>
  </si>
  <si>
    <t>17 кВт</t>
  </si>
  <si>
    <t>Максимальный ток заряда, А</t>
  </si>
  <si>
    <t>112 кВт</t>
  </si>
  <si>
    <t>215 кВт</t>
  </si>
  <si>
    <t>Safe-Power Evo 40 6p/s</t>
  </si>
  <si>
    <t>30 кВт</t>
  </si>
  <si>
    <t>Safe-Power Evo 50 6p/s</t>
  </si>
  <si>
    <t>38 кВт</t>
  </si>
  <si>
    <t>Safe-Power Evo 20 6p/s 3/1</t>
  </si>
  <si>
    <t>Safe-Power Evo 30 6p/s 3/1</t>
  </si>
  <si>
    <t>Safe-Power Evo 40 6p/s 3/1</t>
  </si>
  <si>
    <t>Safe-Power Evo 50 6p/s 3/1</t>
  </si>
  <si>
    <t>Safe-Power Evo 50 12p/s</t>
  </si>
  <si>
    <t>Safe-Power Evo 60 6p/s 3/1</t>
  </si>
  <si>
    <t>Safe-Power Evo 60 12p/s</t>
  </si>
  <si>
    <t>Safe-Power Evo 80 12p/s</t>
  </si>
  <si>
    <t>Safe-Power Evo 120 12p/s</t>
  </si>
  <si>
    <t>Safe-Power Evo 100 12p/s</t>
  </si>
  <si>
    <t>Safe-Power Evo 300 12p/s</t>
  </si>
  <si>
    <t>Safe-Power Evo 250 12p/s</t>
  </si>
  <si>
    <t>Safe-Power Evo 200 12p/s</t>
  </si>
  <si>
    <t>Safe-Power Evo 160 12p/s</t>
  </si>
  <si>
    <t>Дополнительные опции Safe-Power Evo</t>
  </si>
  <si>
    <t>Мониторинг SNMP</t>
  </si>
  <si>
    <t>RS232 Конвертор</t>
  </si>
  <si>
    <t>SNMP адаптор LITE</t>
  </si>
  <si>
    <t>Программа мониторинга SW</t>
  </si>
  <si>
    <t>Двойное оптоволоконно</t>
  </si>
  <si>
    <t>Двойной оптоволоконный кабель 2.5 м</t>
  </si>
  <si>
    <t>Двойной оптоволоконный кабель 15 м</t>
  </si>
  <si>
    <t>Двойной оптоволоконный кабель 30 м</t>
  </si>
  <si>
    <t>Двойной оптоволоконный кабель 60 м</t>
  </si>
  <si>
    <t>Двойной оптоволоконный кабель 75 м</t>
  </si>
  <si>
    <t>Двойной оптоволоконный кабель 90 м</t>
  </si>
  <si>
    <t>Двойной оптоволоконный кабель 110 м</t>
  </si>
  <si>
    <t>THD фильтры</t>
  </si>
  <si>
    <t>THD фильтр 10% для ИБП 30 кВА</t>
  </si>
  <si>
    <t>THD фильтр 10% для ИБП 40 кВА</t>
  </si>
  <si>
    <t>THD фильтр 10% для ИБП 50-60 кВА</t>
  </si>
  <si>
    <t>THD фильтр 10% для ИБП 80 кВА</t>
  </si>
  <si>
    <t>THD фильтр 10% для ИБП 1000 кВА</t>
  </si>
  <si>
    <t>THD фильтр 10% для ИБП 120 кВА</t>
  </si>
  <si>
    <t>THD фильтр 10% для ИБП 1600 кВА</t>
  </si>
  <si>
    <t>Mega-Vision (1-20kVA) 1ф/1ф, 3ф/1ф</t>
  </si>
  <si>
    <t>Pro-Vision Black (1-3kVA) 1ф/1ф</t>
  </si>
  <si>
    <t>Power-Vision Black (1-10kVA) 1ф/1ф</t>
  </si>
  <si>
    <t>Safe-Power Evo 20-80кВА</t>
  </si>
  <si>
    <t>Safe-Power Evo 100-160кВА</t>
  </si>
  <si>
    <t>Safe-Power Evo 200-300кВА</t>
  </si>
  <si>
    <t>Нагрузка</t>
  </si>
  <si>
    <t>Курсы валют</t>
  </si>
  <si>
    <t>Доллар СШАДоллар США</t>
  </si>
  <si>
    <t>ЕвроЕвро</t>
  </si>
  <si>
    <t>EURO/USD</t>
  </si>
  <si>
    <t xml:space="preserve"> 2000 ВА / 1400Вт (230В)</t>
  </si>
  <si>
    <t xml:space="preserve"> 6 кВА / 4,2 кВт (230В)</t>
  </si>
  <si>
    <t xml:space="preserve"> 10кВА, 15кВА, 20кВА (вход 3ф / выход 1ф)</t>
  </si>
  <si>
    <t xml:space="preserve"> 1000 ВА / 700Вт (230В)</t>
  </si>
  <si>
    <t xml:space="preserve"> 3000 ВА / 2100Вт (230В)</t>
  </si>
  <si>
    <t xml:space="preserve"> 10 кВА / 7кВт (230В)</t>
  </si>
  <si>
    <t>Разряд АКБ</t>
  </si>
  <si>
    <t>Power-Vision 3F (10-60kVA) 3ф/3ф</t>
  </si>
  <si>
    <t>Safe-Power Evo (20-1000kVA) 3ф/3ф, 3ф/1ф</t>
  </si>
  <si>
    <t>Цена</t>
  </si>
  <si>
    <t>Мощность</t>
  </si>
  <si>
    <t>Фазность</t>
  </si>
  <si>
    <t>Uвход, %</t>
  </si>
  <si>
    <t>Uвыход, %</t>
  </si>
  <si>
    <t>мс/В</t>
  </si>
  <si>
    <t>Iвход, А</t>
  </si>
  <si>
    <t>Iвых, А</t>
  </si>
  <si>
    <t>Oberon M +/-10</t>
  </si>
  <si>
    <t>±10%</t>
  </si>
  <si>
    <t>Oberon M3-10</t>
  </si>
  <si>
    <t>3 kVA</t>
  </si>
  <si>
    <t>1ф/1ф</t>
  </si>
  <si>
    <t>±1,5%</t>
  </si>
  <si>
    <t>210x385x200</t>
  </si>
  <si>
    <t>Oberon M8-10</t>
  </si>
  <si>
    <t>8 kVA</t>
  </si>
  <si>
    <t>235x410x240</t>
  </si>
  <si>
    <t>Oberon M10-10</t>
  </si>
  <si>
    <t>10 kVA</t>
  </si>
  <si>
    <t>275x425x265</t>
  </si>
  <si>
    <t>Oberon M20-10</t>
  </si>
  <si>
    <t>20 kVA</t>
  </si>
  <si>
    <t>290X505X285</t>
  </si>
  <si>
    <t>Oberon M33-10</t>
  </si>
  <si>
    <t>33 kVA</t>
  </si>
  <si>
    <t>560X396X320</t>
  </si>
  <si>
    <t>Oberon M40-10</t>
  </si>
  <si>
    <t>40 kVA</t>
  </si>
  <si>
    <t>±1%</t>
  </si>
  <si>
    <t>650x650x1300</t>
  </si>
  <si>
    <t>Oberon M56-10</t>
  </si>
  <si>
    <t>56 kVA</t>
  </si>
  <si>
    <t>Oberon M87-10</t>
  </si>
  <si>
    <t>87 kVA</t>
  </si>
  <si>
    <t>650x650x1800</t>
  </si>
  <si>
    <t>Oberon M117-10</t>
  </si>
  <si>
    <t>117 kVA</t>
  </si>
  <si>
    <t>Oberon M177-10</t>
  </si>
  <si>
    <t>177 kVA</t>
  </si>
  <si>
    <t>Oberon M247-10</t>
  </si>
  <si>
    <t>247 kVA</t>
  </si>
  <si>
    <t>1100x650x1800</t>
  </si>
  <si>
    <t>Oberon M320-10</t>
  </si>
  <si>
    <t>320 kVA</t>
  </si>
  <si>
    <t>±15%</t>
  </si>
  <si>
    <t>Oberon M2.5-15/2-20</t>
  </si>
  <si>
    <t>2.5kVA(2kVA)</t>
  </si>
  <si>
    <t>±15%(±20%)</t>
  </si>
  <si>
    <t>Oberon M5-15/4-20</t>
  </si>
  <si>
    <t>5kVA(4kVA)</t>
  </si>
  <si>
    <t>Oberon M7-15/6-20</t>
  </si>
  <si>
    <t>7kVA(6kVA)</t>
  </si>
  <si>
    <t>Oberon M15-15/10-20</t>
  </si>
  <si>
    <t>15kVA(10kVA)</t>
  </si>
  <si>
    <t>Oberon M +/-15%</t>
  </si>
  <si>
    <t>Oberon M21-15</t>
  </si>
  <si>
    <t>21 kVA</t>
  </si>
  <si>
    <t>Oberon M30-15</t>
  </si>
  <si>
    <t>30 kVA</t>
  </si>
  <si>
    <t>Oberon M36-15</t>
  </si>
  <si>
    <t>36 kVA</t>
  </si>
  <si>
    <t>Oberon M59-15</t>
  </si>
  <si>
    <t>59 kVA</t>
  </si>
  <si>
    <t>Oberon M85-15</t>
  </si>
  <si>
    <t>85 kVA</t>
  </si>
  <si>
    <t>Oberon M115-15</t>
  </si>
  <si>
    <t>115 kVA</t>
  </si>
  <si>
    <t>Oberon M164-15</t>
  </si>
  <si>
    <t>164 kVA</t>
  </si>
  <si>
    <t>Oberon M230-15</t>
  </si>
  <si>
    <t>230 kVA</t>
  </si>
  <si>
    <t>Oberon M +/-20%</t>
  </si>
  <si>
    <t>Oberon M14-20</t>
  </si>
  <si>
    <t>14 Kva</t>
  </si>
  <si>
    <t>±20%</t>
  </si>
  <si>
    <t>Oberon M21-20</t>
  </si>
  <si>
    <t>Oberon M25-20</t>
  </si>
  <si>
    <t>25 kVA</t>
  </si>
  <si>
    <t>Oberon M42-20</t>
  </si>
  <si>
    <t>42 kVA</t>
  </si>
  <si>
    <t>Oberon M59-20</t>
  </si>
  <si>
    <t>Oberon M82-20</t>
  </si>
  <si>
    <t>82 kVA</t>
  </si>
  <si>
    <t>Oberon M115-20</t>
  </si>
  <si>
    <t>Oberon M164-20</t>
  </si>
  <si>
    <t>Oberon M +/-25%</t>
  </si>
  <si>
    <t>±25%</t>
  </si>
  <si>
    <t>Oberon M1-25</t>
  </si>
  <si>
    <t>1 kVA</t>
  </si>
  <si>
    <t>±1.5%</t>
  </si>
  <si>
    <t>Oberon M3-25</t>
  </si>
  <si>
    <t>±0.5%</t>
  </si>
  <si>
    <t>Oberon M4-25</t>
  </si>
  <si>
    <t>4 kVA</t>
  </si>
  <si>
    <t>Oberon M8-25</t>
  </si>
  <si>
    <t>Oberon M11-25</t>
  </si>
  <si>
    <t>11 kVA</t>
  </si>
  <si>
    <t>Oberon M15-25</t>
  </si>
  <si>
    <t>15 kVA</t>
  </si>
  <si>
    <t>Oberon M18-25</t>
  </si>
  <si>
    <t>18 kVA</t>
  </si>
  <si>
    <t>Oberon M30-25</t>
  </si>
  <si>
    <t>Oberon M45-25</t>
  </si>
  <si>
    <t>45 kVA</t>
  </si>
  <si>
    <t>Oberon M62-25</t>
  </si>
  <si>
    <t>62 kVA</t>
  </si>
  <si>
    <t>Oberon M85-25</t>
  </si>
  <si>
    <t>Oberon M120-25</t>
  </si>
  <si>
    <t>120 kVA</t>
  </si>
  <si>
    <t>Oberon M +/-30%</t>
  </si>
  <si>
    <t>±30%</t>
  </si>
  <si>
    <t>Oberon M1-30</t>
  </si>
  <si>
    <t>Oberon M2-30</t>
  </si>
  <si>
    <t>2 kVA</t>
  </si>
  <si>
    <t>Oberon M3-30</t>
  </si>
  <si>
    <t>Oberon M6-30</t>
  </si>
  <si>
    <t>6 kVA</t>
  </si>
  <si>
    <t>Oberon M10-30</t>
  </si>
  <si>
    <t>Oberon M12-30</t>
  </si>
  <si>
    <t>12 kVA</t>
  </si>
  <si>
    <t>Oberon M16-30</t>
  </si>
  <si>
    <t>16 kVA</t>
  </si>
  <si>
    <t>Oberon M25-30</t>
  </si>
  <si>
    <t>Oberon M33-30</t>
  </si>
  <si>
    <t>Oberon M47-30</t>
  </si>
  <si>
    <t>47 kVA</t>
  </si>
  <si>
    <t>Oberon M68-30</t>
  </si>
  <si>
    <t>68 kVA</t>
  </si>
  <si>
    <t>Oberon M93-30</t>
  </si>
  <si>
    <t>93 kVA</t>
  </si>
  <si>
    <t>Oberon M +15/-35%</t>
  </si>
  <si>
    <t>Oberon M1.1-15/35</t>
  </si>
  <si>
    <t>1.1 kVA</t>
  </si>
  <si>
    <t>+15%/-35%</t>
  </si>
  <si>
    <t>Oberon M2.5-15/35</t>
  </si>
  <si>
    <t>2.5 kVA</t>
  </si>
  <si>
    <t>Oberon M3.5-15/35</t>
  </si>
  <si>
    <t>3.5 kVA</t>
  </si>
  <si>
    <t>255x425x265</t>
  </si>
  <si>
    <t>Oberon M7-15/35</t>
  </si>
  <si>
    <t>7 kVA</t>
  </si>
  <si>
    <t>290x685x285</t>
  </si>
  <si>
    <t>Oberon M10-15/35</t>
  </si>
  <si>
    <t>535x410x1105</t>
  </si>
  <si>
    <t>Oberon M14-15/35</t>
  </si>
  <si>
    <t>14 kVA</t>
  </si>
  <si>
    <t>Oberon M17-15/35</t>
  </si>
  <si>
    <t>Oberon M29-15/35</t>
  </si>
  <si>
    <t>29 kVA</t>
  </si>
  <si>
    <t>Oberon M40-15/35</t>
  </si>
  <si>
    <t>Oberon M54-15/35</t>
  </si>
  <si>
    <t>Oberon M80-15/35</t>
  </si>
  <si>
    <t>80 kVA</t>
  </si>
  <si>
    <t>Oberon M115-15/35</t>
  </si>
  <si>
    <t>1100x1100x1800</t>
  </si>
  <si>
    <t>Oberon M RM</t>
  </si>
  <si>
    <t>Oberon M2-30RM</t>
  </si>
  <si>
    <t>±0,5%</t>
  </si>
  <si>
    <t>485x500x275</t>
  </si>
  <si>
    <t>Oberon M3-25RM</t>
  </si>
  <si>
    <t>Oberon M4-20RM</t>
  </si>
  <si>
    <t>Oberon M5-15RM</t>
  </si>
  <si>
    <t>5 kVA</t>
  </si>
  <si>
    <t>Oberon M8-10RM</t>
  </si>
  <si>
    <t>Oberon M3-30RM</t>
  </si>
  <si>
    <t>Oberon M4-25RM</t>
  </si>
  <si>
    <t>Oberon M6-20RM</t>
  </si>
  <si>
    <t>Oberon M7-15RM</t>
  </si>
  <si>
    <t>Oberon M10-10RM</t>
  </si>
  <si>
    <t>Oberon M6-30RM</t>
  </si>
  <si>
    <t>Oberon M8-25RM</t>
  </si>
  <si>
    <t>Oberon M10-20RM</t>
  </si>
  <si>
    <t>Oberon M15-15RM</t>
  </si>
  <si>
    <t>Oberon M20-10RM</t>
  </si>
  <si>
    <t>Oberon ME +/-15%,  +/-20%</t>
  </si>
  <si>
    <t>Oberon E500-15 LC GS</t>
  </si>
  <si>
    <t>0.5 kVA</t>
  </si>
  <si>
    <t>±3%</t>
  </si>
  <si>
    <t>380x315x216</t>
  </si>
  <si>
    <t>Oberon E750-15 LC GS</t>
  </si>
  <si>
    <t>0.75 kVA</t>
  </si>
  <si>
    <t>Oberon E1000-15 LC GS</t>
  </si>
  <si>
    <t>380x360x260</t>
  </si>
  <si>
    <t>Oberon E2000-15 LC GS</t>
  </si>
  <si>
    <t>400x460x295</t>
  </si>
  <si>
    <t>Oberon E4000-15 LC GS</t>
  </si>
  <si>
    <t>Oberon E6000-20 LC</t>
  </si>
  <si>
    <t>455x405x580</t>
  </si>
  <si>
    <t>Oberon E8000-20 LC</t>
  </si>
  <si>
    <t>Oberon E500-15 LC GSR</t>
  </si>
  <si>
    <t>482x415x221</t>
  </si>
  <si>
    <t>Oberon E750-15 LC GSR</t>
  </si>
  <si>
    <t>Oberon E1000-15 LC GSR</t>
  </si>
  <si>
    <t>482x460x266</t>
  </si>
  <si>
    <t>Oberon E2000-15 LC GSR</t>
  </si>
  <si>
    <t>482x560x310</t>
  </si>
  <si>
    <t>Oberon E4000-15 LC GSR</t>
  </si>
  <si>
    <t>Oberon M33-10 IP54-F</t>
  </si>
  <si>
    <t>650x650x1400</t>
  </si>
  <si>
    <t>Oberon M40-10 IP54-F</t>
  </si>
  <si>
    <t>Oberon M54-10 IP54-F</t>
  </si>
  <si>
    <t>54 kVA</t>
  </si>
  <si>
    <t>Oberon M87-10 IP54-F</t>
  </si>
  <si>
    <t>650x650x1900</t>
  </si>
  <si>
    <t>Oberon M117-10 IP54-F</t>
  </si>
  <si>
    <t>Oberon M177-10 IP54-F</t>
  </si>
  <si>
    <t>Oberon M247-10 IP54-F</t>
  </si>
  <si>
    <t>1100x650x1900</t>
  </si>
  <si>
    <t>Oberon M320-10 IP54-F</t>
  </si>
  <si>
    <t>Oberon M21-15 IP54-F</t>
  </si>
  <si>
    <t>Oberon M30-15 IP54-F</t>
  </si>
  <si>
    <t>Oberon M36-15 IP54-F</t>
  </si>
  <si>
    <t>Oberon M59-15 IP54-F</t>
  </si>
  <si>
    <t>Oberon M85-15 IP54-F</t>
  </si>
  <si>
    <t>Oberon M115-15 IP54-F</t>
  </si>
  <si>
    <t>Oberon M164-15 IP54-F</t>
  </si>
  <si>
    <t>Oberon M230-15 IP54-F</t>
  </si>
  <si>
    <t>Oberon M14-20 IP54-F</t>
  </si>
  <si>
    <t>Oberon M21-20 IP54-F</t>
  </si>
  <si>
    <t>Oberon M25-20 IP54-F</t>
  </si>
  <si>
    <t>Oberon M42-20 IP54-F</t>
  </si>
  <si>
    <t>Oberon M59-20 IP54-F</t>
  </si>
  <si>
    <t>Oberon M82-20 IP54-F</t>
  </si>
  <si>
    <t>Oberon M115-20 IP54-F</t>
  </si>
  <si>
    <t>Oberon M164-20 IP54-F</t>
  </si>
  <si>
    <t>Oberon M11-25 IP54-F</t>
  </si>
  <si>
    <t>Oberon M15-25 IP54-F</t>
  </si>
  <si>
    <t>Oberon M18-25 IP54-F</t>
  </si>
  <si>
    <t>Oberon M30-25 IP54-F</t>
  </si>
  <si>
    <t>Oberon M45-25 IP54-F</t>
  </si>
  <si>
    <t>Oberon M62-25 IP54-F</t>
  </si>
  <si>
    <t>Oberon M85-25 IP54-F</t>
  </si>
  <si>
    <t>Oberon M120-25 IP54-F</t>
  </si>
  <si>
    <t>Oberon M10-15/35 IP54-F</t>
  </si>
  <si>
    <t>Oberon M14-15/35 IP54-F</t>
  </si>
  <si>
    <t>Oberon M18-15/35 IP54-F</t>
  </si>
  <si>
    <t>Oberon M29-15/35 IP54-F</t>
  </si>
  <si>
    <t>Oberon M40-15/35 IP54-F</t>
  </si>
  <si>
    <t>Oberon M59-15/35 IP54-F</t>
  </si>
  <si>
    <t>Oberon M80-15/35 IP54-F</t>
  </si>
  <si>
    <t>Oberon M115-15/35 IP54-F</t>
  </si>
  <si>
    <t>1100x110x1900</t>
  </si>
  <si>
    <t>Oberon A +/-10%</t>
  </si>
  <si>
    <t>Oberon A9-10</t>
  </si>
  <si>
    <t>9 kVA</t>
  </si>
  <si>
    <t>3ф/3ф</t>
  </si>
  <si>
    <t>600x300x260</t>
  </si>
  <si>
    <t>Oberon A17-10</t>
  </si>
  <si>
    <t>17 kVA</t>
  </si>
  <si>
    <t>270x445x480</t>
  </si>
  <si>
    <t>Oberon A31-10</t>
  </si>
  <si>
    <t>31 kVA</t>
  </si>
  <si>
    <t>Oberon A85-10</t>
  </si>
  <si>
    <t>Oberon A115-10</t>
  </si>
  <si>
    <t>Oberon A190-10</t>
  </si>
  <si>
    <t>190 kVA</t>
  </si>
  <si>
    <t>Oberon A260-10</t>
  </si>
  <si>
    <t>260 kVA</t>
  </si>
  <si>
    <t>Oberon A380-10</t>
  </si>
  <si>
    <t>380 kVA</t>
  </si>
  <si>
    <t>Oberon A540-10</t>
  </si>
  <si>
    <t>540 kVA</t>
  </si>
  <si>
    <t>Oberon A780-10</t>
  </si>
  <si>
    <t>780 kVA</t>
  </si>
  <si>
    <t>Oberon A +/-15%</t>
  </si>
  <si>
    <t>Oberon A6-15</t>
  </si>
  <si>
    <t>Oberon A12-15</t>
  </si>
  <si>
    <t>Oberon A21-15</t>
  </si>
  <si>
    <t>Oberon A55-15</t>
  </si>
  <si>
    <t>55 kVA</t>
  </si>
  <si>
    <t>Oberon A85-15</t>
  </si>
  <si>
    <t>Oberon A122-15</t>
  </si>
  <si>
    <t>122 kVA</t>
  </si>
  <si>
    <t>Oberon A165-15</t>
  </si>
  <si>
    <t>165 kVA</t>
  </si>
  <si>
    <t>Oberon A230-15</t>
  </si>
  <si>
    <t>Oberon A340-15</t>
  </si>
  <si>
    <t>340 kVA</t>
  </si>
  <si>
    <t>Oberon A510-15</t>
  </si>
  <si>
    <t>510 kVA</t>
  </si>
  <si>
    <t>Oberon A +/-20%</t>
  </si>
  <si>
    <t>Oberon A5-20</t>
  </si>
  <si>
    <t>Oberon A9-20</t>
  </si>
  <si>
    <t>Oberon A15-20</t>
  </si>
  <si>
    <t>Oberon A40-20</t>
  </si>
  <si>
    <t>Oberon A58-20</t>
  </si>
  <si>
    <t>58 kVA</t>
  </si>
  <si>
    <t>Oberon A85-20</t>
  </si>
  <si>
    <t>Oberon A110-20</t>
  </si>
  <si>
    <t>110 kVA</t>
  </si>
  <si>
    <t>Oberon A170-20</t>
  </si>
  <si>
    <t>170 kVA</t>
  </si>
  <si>
    <t>Oberon A240-20</t>
  </si>
  <si>
    <t>240 kVA</t>
  </si>
  <si>
    <t>Oberon A355-20</t>
  </si>
  <si>
    <t>355 kVA</t>
  </si>
  <si>
    <t>Oberon A +/-25%</t>
  </si>
  <si>
    <t>Oberon A3,5-25</t>
  </si>
  <si>
    <t>3,5 kVA</t>
  </si>
  <si>
    <t>Oberon A6,5-25</t>
  </si>
  <si>
    <t>6,5 kVA</t>
  </si>
  <si>
    <t>Oberon A30-25</t>
  </si>
  <si>
    <t>Oberon A46-25</t>
  </si>
  <si>
    <t>46 kVA</t>
  </si>
  <si>
    <t>Oberon A63-25</t>
  </si>
  <si>
    <t>63 kVA</t>
  </si>
  <si>
    <t>Oberon A85-25</t>
  </si>
  <si>
    <t>Oberon A135-25</t>
  </si>
  <si>
    <t>135 kVA</t>
  </si>
  <si>
    <t>Oberon A180-25</t>
  </si>
  <si>
    <t>180 kVA</t>
  </si>
  <si>
    <t>Oberon A270-25</t>
  </si>
  <si>
    <t>270 kVA</t>
  </si>
  <si>
    <t>Oberon A +/-30%</t>
  </si>
  <si>
    <t>Oberon A3-30</t>
  </si>
  <si>
    <t>Oberon A6-30</t>
  </si>
  <si>
    <t>Oberon A22-30</t>
  </si>
  <si>
    <t>22 kVA</t>
  </si>
  <si>
    <t>Oberon A35-30</t>
  </si>
  <si>
    <t>35 kVA</t>
  </si>
  <si>
    <t>Oberon A50-30</t>
  </si>
  <si>
    <t>50 kVA</t>
  </si>
  <si>
    <t>Oberon A70-30</t>
  </si>
  <si>
    <t>70 kVA</t>
  </si>
  <si>
    <t>Oberon A100-30</t>
  </si>
  <si>
    <t>100 kVA</t>
  </si>
  <si>
    <t>Oberon A140-30</t>
  </si>
  <si>
    <t>140 kVA</t>
  </si>
  <si>
    <t>Oberon A210-30</t>
  </si>
  <si>
    <t>210 kVA</t>
  </si>
  <si>
    <t>Oberon YE +/-15%</t>
  </si>
  <si>
    <t>Oberon E6000-15 LC</t>
  </si>
  <si>
    <t>565x490x1050</t>
  </si>
  <si>
    <t>Oberon E12000-15 LC</t>
  </si>
  <si>
    <t>Oberon E18000-15 LC</t>
  </si>
  <si>
    <t>650x565x1500</t>
  </si>
  <si>
    <t>Oberon E24000-15 LC</t>
  </si>
  <si>
    <t>24 kVA</t>
  </si>
  <si>
    <t>Oberon Y +/-10%</t>
  </si>
  <si>
    <t>Oberon Y10-10</t>
  </si>
  <si>
    <t>Oberon Y24-10</t>
  </si>
  <si>
    <t>Oberon Y30-10</t>
  </si>
  <si>
    <t>Oberon Y60-10</t>
  </si>
  <si>
    <t>60 kVA</t>
  </si>
  <si>
    <t>Oberon Y100-10</t>
  </si>
  <si>
    <t>Oberon Y120-10</t>
  </si>
  <si>
    <t>Oberon Y170-10</t>
  </si>
  <si>
    <t>Oberon Y260-10</t>
  </si>
  <si>
    <t>Oberon Y350-10</t>
  </si>
  <si>
    <t>350 kVA</t>
  </si>
  <si>
    <t>Oberon Y530-10</t>
  </si>
  <si>
    <t>530 kVA</t>
  </si>
  <si>
    <t>Oberon Y740-10</t>
  </si>
  <si>
    <t>740 kVA</t>
  </si>
  <si>
    <t>Oberon Y960-10</t>
  </si>
  <si>
    <t>960 kVA</t>
  </si>
  <si>
    <t>Oberon Y1400-10</t>
  </si>
  <si>
    <t>1400 kVA</t>
  </si>
  <si>
    <t>3x1100x1100x1800</t>
  </si>
  <si>
    <t>Oberon Y1900-10</t>
  </si>
  <si>
    <t>1900 kVA</t>
  </si>
  <si>
    <t>Oberon Y2800-10</t>
  </si>
  <si>
    <t>2800 kVA</t>
  </si>
  <si>
    <t>Oberon Y7.5-15/6-20</t>
  </si>
  <si>
    <t>7.5kVA(6 kVA)</t>
  </si>
  <si>
    <t>Oberon Y15-15/12-20</t>
  </si>
  <si>
    <t>15kVA(12kVA)</t>
  </si>
  <si>
    <t>Oberon Y21-15/18-20</t>
  </si>
  <si>
    <t>21kVA(18kVA)</t>
  </si>
  <si>
    <t>Oberon Y45-15/30-20</t>
  </si>
  <si>
    <t>45kVA(30kVA)</t>
  </si>
  <si>
    <t>Oberon Y63-15/44-20</t>
  </si>
  <si>
    <t>63kVA(44kVA)</t>
  </si>
  <si>
    <t>Oberon Y90-15/60-20</t>
  </si>
  <si>
    <t>90kVA(60kVA)</t>
  </si>
  <si>
    <t>Oberon Y110-15/75-20</t>
  </si>
  <si>
    <t>110kVA(75kVA)</t>
  </si>
  <si>
    <t>Oberon Y175-15/125-20</t>
  </si>
  <si>
    <t>175kVA(125kVA)</t>
  </si>
  <si>
    <t>Oberon Y +/-15%</t>
  </si>
  <si>
    <t>Oberon Y63-15</t>
  </si>
  <si>
    <t>Oberon Y15-25</t>
  </si>
  <si>
    <t>Oberon Y90-15</t>
  </si>
  <si>
    <t>90 kVA</t>
  </si>
  <si>
    <t>Oberon Y110-15</t>
  </si>
  <si>
    <t>Oberon Y175-15</t>
  </si>
  <si>
    <t>175 kVA</t>
  </si>
  <si>
    <t>Oberon Y255-15</t>
  </si>
  <si>
    <t>255 kVA</t>
  </si>
  <si>
    <t>Oberon Y345-15</t>
  </si>
  <si>
    <t>345 kVA</t>
  </si>
  <si>
    <t>Oberon Y490-15</t>
  </si>
  <si>
    <t>490 kVA</t>
  </si>
  <si>
    <t>Oberon Y690-15</t>
  </si>
  <si>
    <t>690 kVA</t>
  </si>
  <si>
    <t>Oberon Y920-15</t>
  </si>
  <si>
    <t>920 kVA</t>
  </si>
  <si>
    <t>Oberon Y1300-15</t>
  </si>
  <si>
    <t>1300 kVA</t>
  </si>
  <si>
    <t>Oberon Y1800-15</t>
  </si>
  <si>
    <t>1800 kVA</t>
  </si>
  <si>
    <t>Oberon Y +/-20%</t>
  </si>
  <si>
    <t>Oberon Y44-20</t>
  </si>
  <si>
    <t>44 kVA</t>
  </si>
  <si>
    <t>Oberon Y60-20</t>
  </si>
  <si>
    <t>Oberon Y75-20</t>
  </si>
  <si>
    <t>75 kVA</t>
  </si>
  <si>
    <t>Oberon Y125-20</t>
  </si>
  <si>
    <t>125 kVA</t>
  </si>
  <si>
    <t>Oberon Y175-20</t>
  </si>
  <si>
    <t>Oberon Y245-20</t>
  </si>
  <si>
    <t>245 kVA</t>
  </si>
  <si>
    <t>Oberon Y345-20</t>
  </si>
  <si>
    <t>Oberon Y490-20</t>
  </si>
  <si>
    <t>Oberon Y690-20</t>
  </si>
  <si>
    <t>Oberon Y920-20</t>
  </si>
  <si>
    <t>Oberon Y1330-20</t>
  </si>
  <si>
    <t>1330 kVA</t>
  </si>
  <si>
    <t>Oberon Y +/-25%</t>
  </si>
  <si>
    <t>Oberon Y9-25</t>
  </si>
  <si>
    <t>535х410х1105</t>
  </si>
  <si>
    <t>Oberon Y24-25</t>
  </si>
  <si>
    <t>Oberon Y33-25</t>
  </si>
  <si>
    <t>Oberon Y45-25</t>
  </si>
  <si>
    <t>Oberon Y55-25</t>
  </si>
  <si>
    <t>Oberon Y90-25</t>
  </si>
  <si>
    <t>Oberon Y135-25</t>
  </si>
  <si>
    <t>Oberon Y185-25</t>
  </si>
  <si>
    <t>185 kVA</t>
  </si>
  <si>
    <t>Oberon Y255-25</t>
  </si>
  <si>
    <t>Oberon Y360-25</t>
  </si>
  <si>
    <t>360 kVA</t>
  </si>
  <si>
    <t>Oberon Y500-25</t>
  </si>
  <si>
    <t>500 kVA</t>
  </si>
  <si>
    <t>Oberon Y690-25</t>
  </si>
  <si>
    <t>3х1100х1100х1800</t>
  </si>
  <si>
    <t>Oberon Y1000-25</t>
  </si>
  <si>
    <t>1000 kVA</t>
  </si>
  <si>
    <t>Oberon Y +/-30%</t>
  </si>
  <si>
    <t>Oberon Y6-30</t>
  </si>
  <si>
    <t>Oberon Y9-30</t>
  </si>
  <si>
    <t>Oberon Y18-30</t>
  </si>
  <si>
    <t>Oberon Y30-30</t>
  </si>
  <si>
    <t>Oberon Y36-30</t>
  </si>
  <si>
    <t>Oberon Y48-30</t>
  </si>
  <si>
    <t>48 kVA</t>
  </si>
  <si>
    <t>Oberon Y75-30</t>
  </si>
  <si>
    <t>Oberon Y100-30</t>
  </si>
  <si>
    <t>Oberon Y140-30</t>
  </si>
  <si>
    <t>Oberon Y205-30</t>
  </si>
  <si>
    <t>205 kVA</t>
  </si>
  <si>
    <t>Oberon Y280-30</t>
  </si>
  <si>
    <t>280 kVA</t>
  </si>
  <si>
    <t>Oberon Y380-30</t>
  </si>
  <si>
    <t>Oberon Y520-30</t>
  </si>
  <si>
    <t>520 kVA</t>
  </si>
  <si>
    <t>Oberon Y770-30</t>
  </si>
  <si>
    <t>770 kVA</t>
  </si>
  <si>
    <t>Oberon Y +15/-35%</t>
  </si>
  <si>
    <t>Oberon Y7.5-15/35</t>
  </si>
  <si>
    <t>7.5 kVA</t>
  </si>
  <si>
    <t>Oberon Y10.5-15/35</t>
  </si>
  <si>
    <t>10.5 kVA</t>
  </si>
  <si>
    <t>Oberon Y21-15/35</t>
  </si>
  <si>
    <t>Oberon Y30-15/35</t>
  </si>
  <si>
    <t>Oberon Y40-15/35</t>
  </si>
  <si>
    <t>Oberon Y55-15/35</t>
  </si>
  <si>
    <t>Oberon Y85-15/35</t>
  </si>
  <si>
    <t>Oberon Y120-15/35</t>
  </si>
  <si>
    <t>Oberon Y175-15/35</t>
  </si>
  <si>
    <t>Oberon Y240-15/35</t>
  </si>
  <si>
    <t>2x1100x1100x1800</t>
  </si>
  <si>
    <t>Oberon Y345-15/35</t>
  </si>
  <si>
    <t>Oberon Y440-15/35</t>
  </si>
  <si>
    <t>440 kVA</t>
  </si>
  <si>
    <t>4x1100x1100x1800</t>
  </si>
  <si>
    <t>Oberon Y550-15/35</t>
  </si>
  <si>
    <t>550 kVA</t>
  </si>
  <si>
    <t>Oberon Y800-15/35</t>
  </si>
  <si>
    <t>800 kVA</t>
  </si>
  <si>
    <t>Oberon Y-LC +/-10%</t>
  </si>
  <si>
    <t>Oberon Y24-10 LC</t>
  </si>
  <si>
    <t>1100x 650x1800</t>
  </si>
  <si>
    <t>Oberon Y60-10 LC</t>
  </si>
  <si>
    <t>Oberon Y100-10 LC</t>
  </si>
  <si>
    <t xml:space="preserve"> 2х(650x650x1800)</t>
  </si>
  <si>
    <t>300+610</t>
  </si>
  <si>
    <t>Oberon Y120-10 LC</t>
  </si>
  <si>
    <t>310+670</t>
  </si>
  <si>
    <t>Oberon Y170-10 LC</t>
  </si>
  <si>
    <t>1100x650x1800+650x650x1800</t>
  </si>
  <si>
    <t>460+755</t>
  </si>
  <si>
    <t>Oberon Y235-10 LC</t>
  </si>
  <si>
    <t>235 kVA</t>
  </si>
  <si>
    <t>2х(1100x650x1800)</t>
  </si>
  <si>
    <t>570+1050</t>
  </si>
  <si>
    <t>Oberon Y300-10 LC</t>
  </si>
  <si>
    <t>300 kVA</t>
  </si>
  <si>
    <t>670+1260</t>
  </si>
  <si>
    <t>Oberon Y480-10 LC</t>
  </si>
  <si>
    <t>480 kVA</t>
  </si>
  <si>
    <t>2х(1100x1100x1800)</t>
  </si>
  <si>
    <t>1030+1780</t>
  </si>
  <si>
    <t>Oberon Y650-10 LC</t>
  </si>
  <si>
    <t>650 kVA</t>
  </si>
  <si>
    <t>1200+1890</t>
  </si>
  <si>
    <t>Oberon Y830-10 LC</t>
  </si>
  <si>
    <t>830 kVA</t>
  </si>
  <si>
    <t>1800+2440</t>
  </si>
  <si>
    <t>Oberon Y-LC +/-15%</t>
  </si>
  <si>
    <t>Oberon Y15-15 LC</t>
  </si>
  <si>
    <t>Oberon Y21-15 LC</t>
  </si>
  <si>
    <t>Oberon Y45-15 LC</t>
  </si>
  <si>
    <t>Oberon Y63-15 LC</t>
  </si>
  <si>
    <t>300+470</t>
  </si>
  <si>
    <t>Oberon Y90-15 LC</t>
  </si>
  <si>
    <t>310+610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</si>
</sst>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h:mm;@"/>
    <numFmt numFmtId="166" formatCode="[h]:mm:ss;@"/>
    <numFmt numFmtId="167" formatCode="0.0"/>
    <numFmt numFmtId="168" formatCode="0.000"/>
    <numFmt numFmtId="169" formatCode="[$$-409]#,##0.0"/>
    <numFmt numFmtId="170" formatCode="[$$-409]#,##0.00"/>
    <numFmt numFmtId="171" formatCode="[$-FC19]d\ mmmm\ yyyy\ &quot;г.&quot;"/>
    <numFmt numFmtId="172" formatCode="[$-F400]h:mm:ss\ AM/PM"/>
    <numFmt numFmtId="173" formatCode="mm:ss.0;@"/>
    <numFmt numFmtId="174" formatCode="[$€-2]\ 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[$€-2]\ #,##0.00"/>
  </numFmts>
  <fonts count="23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0"/>
    </font>
    <font>
      <b/>
      <i/>
      <sz val="9"/>
      <color indexed="10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color indexed="44"/>
      <name val="Arial Cyr"/>
      <family val="0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10"/>
      <color indexed="44"/>
      <name val="Arial Cyr"/>
      <family val="0"/>
    </font>
    <font>
      <b/>
      <i/>
      <sz val="10"/>
      <color indexed="10"/>
      <name val="Arial Cyr"/>
      <family val="0"/>
    </font>
    <font>
      <b/>
      <sz val="11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/>
      <bottom style="thin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>
        <color indexed="54"/>
      </right>
      <top style="thin"/>
      <bottom style="thin">
        <color indexed="5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 inden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left" wrapText="1" indent="2"/>
    </xf>
    <xf numFmtId="0" fontId="4" fillId="0" borderId="2" xfId="0" applyFont="1" applyBorder="1" applyAlignment="1">
      <alignment horizontal="left" wrapText="1" indent="2"/>
    </xf>
    <xf numFmtId="166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/>
    </xf>
    <xf numFmtId="0" fontId="7" fillId="3" borderId="4" xfId="0" applyFont="1" applyFill="1" applyBorder="1" applyAlignment="1">
      <alignment horizontal="left" indent="2"/>
    </xf>
    <xf numFmtId="0" fontId="11" fillId="3" borderId="4" xfId="0" applyFont="1" applyFill="1" applyBorder="1" applyAlignment="1">
      <alignment horizontal="left" indent="2"/>
    </xf>
    <xf numFmtId="164" fontId="0" fillId="0" borderId="0" xfId="0" applyNumberFormat="1" applyAlignment="1">
      <alignment/>
    </xf>
    <xf numFmtId="0" fontId="4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2" fillId="6" borderId="0" xfId="0" applyFont="1" applyFill="1" applyAlignment="1">
      <alignment/>
    </xf>
    <xf numFmtId="0" fontId="0" fillId="6" borderId="0" xfId="0" applyFill="1" applyAlignment="1">
      <alignment/>
    </xf>
    <xf numFmtId="0" fontId="16" fillId="3" borderId="0" xfId="0" applyFont="1" applyFill="1" applyAlignment="1">
      <alignment/>
    </xf>
    <xf numFmtId="0" fontId="1" fillId="0" borderId="3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1" xfId="0" applyBorder="1" applyAlignment="1">
      <alignment/>
    </xf>
    <xf numFmtId="0" fontId="15" fillId="3" borderId="0" xfId="0" applyFont="1" applyFill="1" applyBorder="1" applyAlignment="1">
      <alignment/>
    </xf>
    <xf numFmtId="0" fontId="0" fillId="6" borderId="1" xfId="0" applyFill="1" applyBorder="1" applyAlignment="1">
      <alignment horizontal="right"/>
    </xf>
    <xf numFmtId="174" fontId="4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7" fillId="3" borderId="5" xfId="0" applyFont="1" applyFill="1" applyBorder="1" applyAlignment="1">
      <alignment/>
    </xf>
    <xf numFmtId="9" fontId="0" fillId="6" borderId="1" xfId="19" applyFill="1" applyBorder="1" applyAlignment="1">
      <alignment/>
    </xf>
    <xf numFmtId="0" fontId="0" fillId="0" borderId="0" xfId="0" applyFont="1" applyFill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74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3" fillId="0" borderId="0" xfId="15" applyAlignment="1">
      <alignment/>
    </xf>
    <xf numFmtId="0" fontId="4" fillId="8" borderId="0" xfId="0" applyFont="1" applyFill="1" applyAlignment="1">
      <alignment horizontal="left" indent="1"/>
    </xf>
    <xf numFmtId="0" fontId="7" fillId="6" borderId="9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7" fillId="6" borderId="1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2" fillId="6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left" vertical="top"/>
    </xf>
    <xf numFmtId="0" fontId="7" fillId="6" borderId="21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18" fillId="3" borderId="1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9" borderId="13" xfId="0" applyFont="1" applyFill="1" applyBorder="1" applyAlignment="1">
      <alignment horizontal="left"/>
    </xf>
    <xf numFmtId="0" fontId="18" fillId="9" borderId="14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4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 wrapText="1"/>
    </xf>
    <xf numFmtId="0" fontId="4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18" fillId="3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5" fillId="9" borderId="13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15" fillId="9" borderId="5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9" fillId="9" borderId="31" xfId="0" applyFont="1" applyFill="1" applyBorder="1" applyAlignment="1">
      <alignment horizontal="left" wrapText="1"/>
    </xf>
    <xf numFmtId="0" fontId="19" fillId="3" borderId="31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6">
    <dxf>
      <font>
        <b/>
        <i val="0"/>
      </font>
      <fill>
        <patternFill>
          <bgColor rgb="FFCCFFCC"/>
        </patternFill>
      </fill>
      <border/>
    </dxf>
    <dxf>
      <font>
        <color rgb="FFFFFFFF"/>
      </font>
      <border/>
    </dxf>
    <dxf>
      <font>
        <b val="0"/>
        <i val="0"/>
        <color rgb="FFCCFFCC"/>
      </font>
      <fill>
        <patternFill>
          <bgColor rgb="FFCCFFCC"/>
        </patternFill>
      </fill>
      <border/>
    </dxf>
    <dxf>
      <font>
        <b/>
        <i val="0"/>
        <color auto="1"/>
      </font>
      <fill>
        <patternFill>
          <bgColor rgb="FFFFFFCC"/>
        </patternFill>
      </fill>
      <border/>
    </dxf>
    <dxf>
      <font>
        <b/>
        <i val="0"/>
        <color rgb="FF00808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95250</xdr:rowOff>
    </xdr:from>
    <xdr:to>
      <xdr:col>3</xdr:col>
      <xdr:colOff>590550</xdr:colOff>
      <xdr:row>6</xdr:row>
      <xdr:rowOff>95250</xdr:rowOff>
    </xdr:to>
    <xdr:sp>
      <xdr:nvSpPr>
        <xdr:cNvPr id="1" name="Line 2"/>
        <xdr:cNvSpPr>
          <a:spLocks/>
        </xdr:cNvSpPr>
      </xdr:nvSpPr>
      <xdr:spPr>
        <a:xfrm>
          <a:off x="2752725" y="1200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9525</xdr:rowOff>
    </xdr:from>
    <xdr:to>
      <xdr:col>1</xdr:col>
      <xdr:colOff>914400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33375"/>
          <a:ext cx="619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USD</a:t>
          </a:r>
        </a:p>
      </xdr:txBody>
    </xdr:sp>
    <xdr:clientData/>
  </xdr:twoCellAnchor>
  <xdr:twoCellAnchor>
    <xdr:from>
      <xdr:col>1</xdr:col>
      <xdr:colOff>285750</xdr:colOff>
      <xdr:row>4</xdr:row>
      <xdr:rowOff>9525</xdr:rowOff>
    </xdr:from>
    <xdr:to>
      <xdr:col>1</xdr:col>
      <xdr:colOff>904875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495300"/>
          <a:ext cx="619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EURO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55"/>
  <sheetViews>
    <sheetView tabSelected="1" workbookViewId="0" topLeftCell="A1">
      <selection activeCell="J1" sqref="J1"/>
    </sheetView>
  </sheetViews>
  <sheetFormatPr defaultColWidth="9.00390625" defaultRowHeight="12.75" outlineLevelRow="4"/>
  <cols>
    <col min="1" max="1" width="24.625" style="0" customWidth="1"/>
    <col min="2" max="2" width="8.125" style="0" customWidth="1"/>
    <col min="3" max="3" width="8.875" style="0" customWidth="1"/>
    <col min="4" max="4" width="9.625" style="0" customWidth="1"/>
    <col min="5" max="6" width="10.625" style="0" customWidth="1"/>
    <col min="7" max="7" width="10.25390625" style="0" customWidth="1"/>
    <col min="11" max="11" width="9.625" style="0" bestFit="1" customWidth="1"/>
  </cols>
  <sheetData>
    <row r="1" spans="1:9" ht="15.75">
      <c r="A1" s="74" t="s">
        <v>957</v>
      </c>
      <c r="B1" s="74"/>
      <c r="C1" s="74"/>
      <c r="D1" s="74"/>
      <c r="E1" s="74"/>
      <c r="F1" s="74"/>
      <c r="G1" s="74"/>
      <c r="H1" s="74"/>
      <c r="I1" s="74"/>
    </row>
    <row r="2" spans="1:9" ht="14.25">
      <c r="A2" s="97" t="s">
        <v>1150</v>
      </c>
      <c r="B2" s="98"/>
      <c r="C2" s="98"/>
      <c r="D2" s="98"/>
      <c r="E2" s="98"/>
      <c r="F2" s="98"/>
      <c r="G2" s="98"/>
      <c r="H2" s="98"/>
      <c r="I2" s="107"/>
    </row>
    <row r="3" spans="1:9" ht="13.5" outlineLevel="1" collapsed="1" thickBot="1">
      <c r="A3" s="94" t="s">
        <v>1164</v>
      </c>
      <c r="B3" s="95"/>
      <c r="C3" s="95"/>
      <c r="D3" s="95"/>
      <c r="E3" s="95"/>
      <c r="F3" s="95"/>
      <c r="G3" s="95"/>
      <c r="H3" s="95"/>
      <c r="I3" s="96"/>
    </row>
    <row r="4" spans="1:9" ht="12.75" hidden="1" outlineLevel="2">
      <c r="A4" s="41" t="s">
        <v>696</v>
      </c>
      <c r="B4" s="108" t="s">
        <v>710</v>
      </c>
      <c r="C4" s="108"/>
      <c r="D4" s="108" t="s">
        <v>713</v>
      </c>
      <c r="E4" s="108"/>
      <c r="F4" s="108" t="s">
        <v>712</v>
      </c>
      <c r="G4" s="108"/>
      <c r="H4" s="41" t="s">
        <v>714</v>
      </c>
      <c r="I4" s="42" t="s">
        <v>715</v>
      </c>
    </row>
    <row r="5" spans="1:9" ht="12.75" hidden="1" outlineLevel="2">
      <c r="A5" s="40" t="s">
        <v>668</v>
      </c>
      <c r="B5" s="103" t="s">
        <v>707</v>
      </c>
      <c r="C5" s="103" t="s">
        <v>708</v>
      </c>
      <c r="D5" s="104" t="s">
        <v>711</v>
      </c>
      <c r="E5" s="104"/>
      <c r="F5" s="80" t="s">
        <v>667</v>
      </c>
      <c r="G5" s="80"/>
      <c r="H5" s="5">
        <v>13.3</v>
      </c>
      <c r="I5" s="19">
        <v>451</v>
      </c>
    </row>
    <row r="6" spans="1:9" ht="12.75" hidden="1" outlineLevel="2">
      <c r="A6" s="40" t="s">
        <v>669</v>
      </c>
      <c r="B6" s="103"/>
      <c r="C6" s="103"/>
      <c r="D6" s="104"/>
      <c r="E6" s="104"/>
      <c r="F6" s="80" t="s">
        <v>670</v>
      </c>
      <c r="G6" s="80"/>
      <c r="H6" s="5">
        <v>15</v>
      </c>
      <c r="I6" s="19">
        <v>547</v>
      </c>
    </row>
    <row r="7" spans="1:9" ht="12.75" hidden="1" outlineLevel="2">
      <c r="A7" s="40" t="s">
        <v>666</v>
      </c>
      <c r="B7" s="103"/>
      <c r="C7" s="103"/>
      <c r="D7" s="104" t="s">
        <v>709</v>
      </c>
      <c r="E7" s="104"/>
      <c r="F7" s="80" t="s">
        <v>667</v>
      </c>
      <c r="G7" s="80"/>
      <c r="H7" s="5">
        <v>7</v>
      </c>
      <c r="I7" s="19">
        <v>399</v>
      </c>
    </row>
    <row r="8" spans="1:9" ht="12.75" hidden="1" outlineLevel="2">
      <c r="A8" s="40" t="s">
        <v>671</v>
      </c>
      <c r="B8" s="103"/>
      <c r="C8" s="103"/>
      <c r="D8" s="104"/>
      <c r="E8" s="104"/>
      <c r="F8" s="80" t="s">
        <v>670</v>
      </c>
      <c r="G8" s="80"/>
      <c r="H8" s="5">
        <v>8.4</v>
      </c>
      <c r="I8" s="19">
        <v>489</v>
      </c>
    </row>
    <row r="9" spans="1:9" ht="13.5" hidden="1" outlineLevel="2" collapsed="1" thickBot="1">
      <c r="A9" s="66" t="s">
        <v>731</v>
      </c>
      <c r="B9" s="66"/>
      <c r="C9" s="66"/>
      <c r="D9" s="66"/>
      <c r="E9" s="66"/>
      <c r="F9" s="66"/>
      <c r="G9" s="66"/>
      <c r="H9" s="66"/>
      <c r="I9" s="66"/>
    </row>
    <row r="10" spans="1:9" ht="12.75" hidden="1" outlineLevel="3">
      <c r="A10" s="105" t="s">
        <v>739</v>
      </c>
      <c r="B10" s="105"/>
      <c r="C10" s="105"/>
      <c r="D10" s="105"/>
      <c r="E10" s="105"/>
      <c r="F10" s="105"/>
      <c r="G10" s="105"/>
      <c r="H10" s="105"/>
      <c r="I10" s="105"/>
    </row>
    <row r="11" spans="1:9" ht="12.75" hidden="1" outlineLevel="3">
      <c r="A11" s="106" t="s">
        <v>697</v>
      </c>
      <c r="B11" s="2"/>
      <c r="C11" s="80" t="s">
        <v>775</v>
      </c>
      <c r="D11" s="80"/>
      <c r="E11" s="80"/>
      <c r="F11" s="80"/>
      <c r="G11" s="80"/>
      <c r="H11" s="80"/>
      <c r="I11" s="83" t="s">
        <v>715</v>
      </c>
    </row>
    <row r="12" spans="1:9" ht="12.75" hidden="1" outlineLevel="3">
      <c r="A12" s="106"/>
      <c r="B12" s="13" t="s">
        <v>701</v>
      </c>
      <c r="C12" s="13" t="s">
        <v>702</v>
      </c>
      <c r="D12" s="13" t="s">
        <v>703</v>
      </c>
      <c r="E12" s="13" t="s">
        <v>704</v>
      </c>
      <c r="F12" s="13" t="s">
        <v>705</v>
      </c>
      <c r="G12" s="24" t="s">
        <v>706</v>
      </c>
      <c r="H12" s="13" t="s">
        <v>723</v>
      </c>
      <c r="I12" s="83"/>
    </row>
    <row r="13" spans="1:11" ht="12.75" hidden="1" outlineLevel="3">
      <c r="A13" s="8" t="s">
        <v>716</v>
      </c>
      <c r="B13" s="14">
        <v>0.34652777777777777</v>
      </c>
      <c r="C13" s="14">
        <v>0.2</v>
      </c>
      <c r="D13" s="14">
        <v>0.14444444444444446</v>
      </c>
      <c r="E13" s="14">
        <v>0.1</v>
      </c>
      <c r="F13" s="14">
        <v>0.06944444444444443</v>
      </c>
      <c r="G13" s="14">
        <v>0.04097222222222222</v>
      </c>
      <c r="H13" s="14">
        <v>0.034722222222222224</v>
      </c>
      <c r="I13" s="19">
        <f>3*IF(Аккумуляторы!$F$2=1,Аккумуляторы!$B$9,IF(Аккумуляторы!$F$2=2,Аккумуляторы!$B$28,Аккумуляторы!$B$43))</f>
        <v>281.1</v>
      </c>
      <c r="K13" s="23"/>
    </row>
    <row r="14" spans="1:9" ht="12.75" hidden="1" outlineLevel="3">
      <c r="A14" s="8" t="s">
        <v>836</v>
      </c>
      <c r="B14" s="14">
        <v>0.4763888888888889</v>
      </c>
      <c r="C14" s="14">
        <v>0.3090277777777778</v>
      </c>
      <c r="D14" s="14">
        <v>0.19791666666666666</v>
      </c>
      <c r="E14" s="14">
        <v>0.11805555555555557</v>
      </c>
      <c r="F14" s="14">
        <v>0.09375</v>
      </c>
      <c r="G14" s="14">
        <v>0.06944444444444443</v>
      </c>
      <c r="H14" s="14">
        <v>0.04513888888888889</v>
      </c>
      <c r="I14" s="19">
        <f>3*IF(Аккумуляторы!$F$2=1,Аккумуляторы!$B$11,IF(Аккумуляторы!$F$2=2,Аккумуляторы!$B$29,Аккумуляторы!$B$44))</f>
        <v>367.98</v>
      </c>
    </row>
    <row r="15" spans="1:9" ht="12.75" hidden="1" outlineLevel="3">
      <c r="A15" s="8" t="s">
        <v>717</v>
      </c>
      <c r="B15" s="14">
        <v>0.6166666666666667</v>
      </c>
      <c r="C15" s="14">
        <v>0.3736111111111111</v>
      </c>
      <c r="D15" s="14">
        <v>0.2701388888888889</v>
      </c>
      <c r="E15" s="14">
        <v>0.14583333333333334</v>
      </c>
      <c r="F15" s="14">
        <v>0.11041666666666666</v>
      </c>
      <c r="G15" s="14">
        <v>0.09166666666666667</v>
      </c>
      <c r="H15" s="14">
        <v>0.07291666666666667</v>
      </c>
      <c r="I15" s="19">
        <f>3*IF(Аккумуляторы!$F$2=1,Аккумуляторы!$B$12,IF(Аккумуляторы!$F$2=2,Аккумуляторы!$B$30,Аккумуляторы!$B$45))</f>
        <v>448.77</v>
      </c>
    </row>
    <row r="16" spans="1:10" ht="12.75" hidden="1" outlineLevel="3">
      <c r="A16" s="8" t="s">
        <v>718</v>
      </c>
      <c r="B16" s="14">
        <v>0.8006944444444444</v>
      </c>
      <c r="C16" s="14">
        <v>0.5548611111111111</v>
      </c>
      <c r="D16" s="14">
        <v>0.3833333333333333</v>
      </c>
      <c r="E16" s="14">
        <v>0.23194444444444443</v>
      </c>
      <c r="F16" s="14">
        <v>0.15972222222222224</v>
      </c>
      <c r="G16" s="14">
        <v>0.11944444444444445</v>
      </c>
      <c r="H16" s="14">
        <v>0.10555555555555556</v>
      </c>
      <c r="I16" s="19">
        <f>3*IF(Аккумуляторы!$F$2=1,Аккумуляторы!$B$13,IF(Аккумуляторы!$F$2=2,0,Аккумуляторы!$B$46))</f>
        <v>603.78</v>
      </c>
      <c r="J16" s="23"/>
    </row>
    <row r="17" spans="1:10" ht="12.75" hidden="1" outlineLevel="3">
      <c r="A17" s="8" t="s">
        <v>719</v>
      </c>
      <c r="B17" s="14">
        <v>1.0819444444444444</v>
      </c>
      <c r="C17" s="14">
        <v>0.7541666666666668</v>
      </c>
      <c r="D17" s="14">
        <v>0.5729166666666666</v>
      </c>
      <c r="E17" s="14">
        <v>0.3534722222222222</v>
      </c>
      <c r="F17" s="14">
        <v>0.24305555555555555</v>
      </c>
      <c r="G17" s="14">
        <v>0.17569444444444446</v>
      </c>
      <c r="H17" s="14">
        <v>0.12847222222222224</v>
      </c>
      <c r="I17" s="19">
        <f>3*IF(Аккумуляторы!$F$2=1,Аккумуляторы!$B$15,IF(Аккумуляторы!$F$2=2,0,Аккумуляторы!$B$48))</f>
        <v>824.0699999999999</v>
      </c>
      <c r="J17" s="23"/>
    </row>
    <row r="18" spans="1:9" ht="12.75" hidden="1" outlineLevel="3">
      <c r="A18" s="8" t="s">
        <v>721</v>
      </c>
      <c r="B18" s="14">
        <v>1.4777777777777779</v>
      </c>
      <c r="C18" s="14">
        <v>0.970138888888889</v>
      </c>
      <c r="D18" s="14">
        <v>0.7618055555555556</v>
      </c>
      <c r="E18" s="14">
        <v>0.49513888888888885</v>
      </c>
      <c r="F18" s="14">
        <v>0.3576388888888889</v>
      </c>
      <c r="G18" s="14">
        <v>0.275</v>
      </c>
      <c r="H18" s="14">
        <v>0.20138888888888887</v>
      </c>
      <c r="I18" s="19">
        <f>3*IF(Аккумуляторы!$F$2=1,Аккумуляторы!$B$18,IF(Аккумуляторы!$F$2=2,Аккумуляторы!$B$33,Аккумуляторы!$B$50))</f>
        <v>1052.5500000000002</v>
      </c>
    </row>
    <row r="19" spans="1:9" ht="12.75" hidden="1" outlineLevel="3">
      <c r="A19" s="8" t="s">
        <v>722</v>
      </c>
      <c r="B19" s="14">
        <v>2.2125</v>
      </c>
      <c r="C19" s="14">
        <v>1.4590277777777778</v>
      </c>
      <c r="D19" s="14">
        <v>1.0819444444444444</v>
      </c>
      <c r="E19" s="14">
        <v>0.7541666666666668</v>
      </c>
      <c r="F19" s="14">
        <v>0.5729166666666666</v>
      </c>
      <c r="G19" s="14">
        <v>0.40902777777777777</v>
      </c>
      <c r="H19" s="14">
        <v>0.3534722222222222</v>
      </c>
      <c r="I19" s="19">
        <f>6*IF(Аккумуляторы!$F$2=1,Аккумуляторы!$B$15,IF(Аккумуляторы!$F$2=2,0,Аккумуляторы!$B$48))</f>
        <v>1648.1399999999999</v>
      </c>
    </row>
    <row r="20" spans="1:9" ht="12.75" hidden="1" outlineLevel="3">
      <c r="A20" s="8" t="s">
        <v>720</v>
      </c>
      <c r="B20" s="14">
        <v>3.0027777777777778</v>
      </c>
      <c r="C20" s="14">
        <v>1.986111111111111</v>
      </c>
      <c r="D20" s="14">
        <v>1.4777777777777779</v>
      </c>
      <c r="E20" s="14">
        <v>0.970138888888889</v>
      </c>
      <c r="F20" s="14">
        <v>0.7618055555555556</v>
      </c>
      <c r="G20" s="14">
        <v>0.6284722222222222</v>
      </c>
      <c r="H20" s="14">
        <v>0.49513888888888885</v>
      </c>
      <c r="I20" s="19">
        <f>6*IF(Аккумуляторы!$F$2=1,Аккумуляторы!$B$18,IF(Аккумуляторы!$F$2=2,Аккумуляторы!$B$33,Аккумуляторы!$B$50))</f>
        <v>2105.1000000000004</v>
      </c>
    </row>
    <row r="21" spans="1:9" ht="12.75" hidden="1" outlineLevel="3">
      <c r="A21" s="105" t="s">
        <v>1006</v>
      </c>
      <c r="B21" s="105"/>
      <c r="C21" s="105"/>
      <c r="D21" s="105"/>
      <c r="E21" s="105"/>
      <c r="F21" s="105"/>
      <c r="G21" s="105"/>
      <c r="H21" s="105"/>
      <c r="I21" s="105"/>
    </row>
    <row r="22" spans="1:9" ht="12.75" hidden="1" outlineLevel="3">
      <c r="A22" s="10" t="s">
        <v>837</v>
      </c>
      <c r="B22" s="2"/>
      <c r="C22" s="80" t="s">
        <v>775</v>
      </c>
      <c r="D22" s="80"/>
      <c r="E22" s="80"/>
      <c r="F22" s="80"/>
      <c r="G22" s="80"/>
      <c r="H22" s="80"/>
      <c r="I22" s="83" t="s">
        <v>715</v>
      </c>
    </row>
    <row r="23" spans="1:9" ht="12.75" hidden="1" outlineLevel="3">
      <c r="A23" s="16" t="s">
        <v>838</v>
      </c>
      <c r="B23" s="13" t="s">
        <v>701</v>
      </c>
      <c r="C23" s="13" t="s">
        <v>702</v>
      </c>
      <c r="D23" s="13" t="s">
        <v>703</v>
      </c>
      <c r="E23" s="13" t="s">
        <v>704</v>
      </c>
      <c r="F23" s="13" t="s">
        <v>705</v>
      </c>
      <c r="G23" s="24" t="s">
        <v>706</v>
      </c>
      <c r="H23" s="13" t="s">
        <v>723</v>
      </c>
      <c r="I23" s="83"/>
    </row>
    <row r="24" spans="1:9" ht="12.75" hidden="1" outlineLevel="3">
      <c r="A24" s="8" t="s">
        <v>724</v>
      </c>
      <c r="B24" s="14">
        <v>0.14583333333333334</v>
      </c>
      <c r="C24" s="14">
        <v>0.10555555555555556</v>
      </c>
      <c r="D24" s="14">
        <v>0.08125</v>
      </c>
      <c r="E24" s="14">
        <v>0.03958333333333333</v>
      </c>
      <c r="F24" s="14">
        <v>0.02847222222222222</v>
      </c>
      <c r="G24" s="14">
        <v>0.019444444444444445</v>
      </c>
      <c r="H24" s="14">
        <v>0.016666666666666666</v>
      </c>
      <c r="I24" s="19">
        <f>1*Аккумуляторы!$B$62</f>
        <v>406</v>
      </c>
    </row>
    <row r="25" spans="1:9" ht="12.75" hidden="1" outlineLevel="3">
      <c r="A25" s="8" t="s">
        <v>725</v>
      </c>
      <c r="B25" s="14">
        <v>0.3819444444444444</v>
      </c>
      <c r="C25" s="14">
        <v>0.2041666666666667</v>
      </c>
      <c r="D25" s="14">
        <v>0.14583333333333334</v>
      </c>
      <c r="E25" s="14">
        <v>0.10555555555555556</v>
      </c>
      <c r="F25" s="14">
        <v>0.08125</v>
      </c>
      <c r="G25" s="14">
        <v>0.057638888888888885</v>
      </c>
      <c r="H25" s="14">
        <v>0.03958333333333333</v>
      </c>
      <c r="I25" s="19">
        <f>2*Аккумуляторы!$B$62</f>
        <v>812</v>
      </c>
    </row>
    <row r="26" spans="1:9" ht="12.75" hidden="1" outlineLevel="3">
      <c r="A26" s="8" t="s">
        <v>726</v>
      </c>
      <c r="B26" s="14">
        <v>0.6444444444444445</v>
      </c>
      <c r="C26" s="14">
        <v>0.3819444444444444</v>
      </c>
      <c r="D26" s="14">
        <v>0.25833333333333336</v>
      </c>
      <c r="E26" s="14">
        <v>0.14583333333333334</v>
      </c>
      <c r="F26" s="14">
        <v>0.11319444444444444</v>
      </c>
      <c r="G26" s="14">
        <v>0.09722222222222222</v>
      </c>
      <c r="H26" s="14">
        <v>0.08125</v>
      </c>
      <c r="I26" s="19">
        <f>3*Аккумуляторы!$B$62</f>
        <v>1218</v>
      </c>
    </row>
    <row r="27" spans="1:9" ht="12.75" hidden="1" outlineLevel="3">
      <c r="A27" s="8" t="s">
        <v>727</v>
      </c>
      <c r="B27" s="14">
        <v>0.8020833333333334</v>
      </c>
      <c r="C27" s="14">
        <v>0.5652777777777778</v>
      </c>
      <c r="D27" s="14">
        <v>0.3819444444444444</v>
      </c>
      <c r="E27" s="14">
        <v>0.2041666666666667</v>
      </c>
      <c r="F27" s="14">
        <v>0.14583333333333334</v>
      </c>
      <c r="G27" s="14">
        <v>0.1173611111111111</v>
      </c>
      <c r="H27" s="14">
        <v>0.10555555555555556</v>
      </c>
      <c r="I27" s="19">
        <f>4*Аккумуляторы!$B$62</f>
        <v>1624</v>
      </c>
    </row>
    <row r="28" spans="1:9" ht="12.75" hidden="1" outlineLevel="3">
      <c r="A28" s="8" t="s">
        <v>728</v>
      </c>
      <c r="B28" s="14">
        <v>0.9784722222222223</v>
      </c>
      <c r="C28" s="14">
        <v>0.7076388888888889</v>
      </c>
      <c r="D28" s="14">
        <v>0.5180555555555556</v>
      </c>
      <c r="E28" s="14">
        <v>0.3076388888888889</v>
      </c>
      <c r="F28" s="14">
        <v>0.19236111111111112</v>
      </c>
      <c r="G28" s="14">
        <v>0.14583333333333334</v>
      </c>
      <c r="H28" s="14">
        <v>0.11944444444444445</v>
      </c>
      <c r="I28" s="19">
        <f>5*Аккумуляторы!$B$62</f>
        <v>2030</v>
      </c>
    </row>
    <row r="29" spans="1:9" ht="12.75" hidden="1" outlineLevel="3">
      <c r="A29" s="8" t="s">
        <v>729</v>
      </c>
      <c r="B29" s="14">
        <v>1.1791666666666667</v>
      </c>
      <c r="C29" s="14">
        <v>0.8020833333333334</v>
      </c>
      <c r="D29" s="14">
        <v>0.6444444444444445</v>
      </c>
      <c r="E29" s="14">
        <v>0.3819444444444444</v>
      </c>
      <c r="F29" s="14">
        <v>0.25833333333333336</v>
      </c>
      <c r="G29" s="14">
        <v>0.18472222222222223</v>
      </c>
      <c r="H29" s="14">
        <v>0.14583333333333334</v>
      </c>
      <c r="I29" s="19">
        <f>6*Аккумуляторы!$B$62</f>
        <v>2436</v>
      </c>
    </row>
    <row r="30" spans="1:9" ht="13.5" hidden="1" outlineLevel="3" thickBot="1">
      <c r="A30" s="8" t="s">
        <v>730</v>
      </c>
      <c r="B30" s="14">
        <v>1.3805555555555555</v>
      </c>
      <c r="C30" s="14">
        <v>0.9111111111111111</v>
      </c>
      <c r="D30" s="14">
        <v>0.7347222222222222</v>
      </c>
      <c r="E30" s="14">
        <v>0.46388888888888885</v>
      </c>
      <c r="F30" s="14">
        <v>0.32916666666666666</v>
      </c>
      <c r="G30" s="14">
        <v>0.22291666666666665</v>
      </c>
      <c r="H30" s="14">
        <v>0.17916666666666667</v>
      </c>
      <c r="I30" s="19">
        <f>7*Аккумуляторы!$B$62</f>
        <v>2842</v>
      </c>
    </row>
    <row r="31" spans="1:9" ht="13.5" outlineLevel="1" collapsed="1" thickBot="1">
      <c r="A31" s="67" t="s">
        <v>1161</v>
      </c>
      <c r="B31" s="68"/>
      <c r="C31" s="68"/>
      <c r="D31" s="68"/>
      <c r="E31" s="68"/>
      <c r="F31" s="68"/>
      <c r="G31" s="68"/>
      <c r="H31" s="68"/>
      <c r="I31" s="69"/>
    </row>
    <row r="32" spans="1:9" ht="12.75" hidden="1" outlineLevel="2">
      <c r="A32" s="3" t="s">
        <v>696</v>
      </c>
      <c r="B32" s="90" t="s">
        <v>710</v>
      </c>
      <c r="C32" s="90"/>
      <c r="D32" s="90" t="s">
        <v>713</v>
      </c>
      <c r="E32" s="90"/>
      <c r="F32" s="90" t="s">
        <v>712</v>
      </c>
      <c r="G32" s="90"/>
      <c r="H32" s="3" t="s">
        <v>714</v>
      </c>
      <c r="I32" s="4" t="s">
        <v>715</v>
      </c>
    </row>
    <row r="33" spans="1:9" ht="12.75" hidden="1" outlineLevel="2">
      <c r="A33" s="40" t="s">
        <v>672</v>
      </c>
      <c r="B33" s="103" t="s">
        <v>732</v>
      </c>
      <c r="C33" s="103" t="s">
        <v>733</v>
      </c>
      <c r="D33" s="104" t="s">
        <v>734</v>
      </c>
      <c r="E33" s="104"/>
      <c r="F33" s="80" t="s">
        <v>673</v>
      </c>
      <c r="G33" s="80"/>
      <c r="H33" s="5">
        <v>32</v>
      </c>
      <c r="I33" s="19">
        <v>799</v>
      </c>
    </row>
    <row r="34" spans="1:9" ht="12.75" hidden="1" outlineLevel="2">
      <c r="A34" s="40" t="s">
        <v>675</v>
      </c>
      <c r="B34" s="103"/>
      <c r="C34" s="103"/>
      <c r="D34" s="104"/>
      <c r="E34" s="104"/>
      <c r="F34" s="80" t="s">
        <v>676</v>
      </c>
      <c r="G34" s="80"/>
      <c r="H34" s="5">
        <v>34.8</v>
      </c>
      <c r="I34" s="19">
        <v>951</v>
      </c>
    </row>
    <row r="35" spans="1:9" ht="12.75" hidden="1" outlineLevel="2">
      <c r="A35" s="40" t="s">
        <v>674</v>
      </c>
      <c r="B35" s="103"/>
      <c r="C35" s="103"/>
      <c r="D35" s="104" t="s">
        <v>709</v>
      </c>
      <c r="E35" s="104"/>
      <c r="F35" s="80" t="s">
        <v>673</v>
      </c>
      <c r="G35" s="80"/>
      <c r="H35" s="5">
        <v>15</v>
      </c>
      <c r="I35" s="19">
        <v>701</v>
      </c>
    </row>
    <row r="36" spans="1:9" ht="12.75" hidden="1" outlineLevel="2">
      <c r="A36" s="40" t="s">
        <v>677</v>
      </c>
      <c r="B36" s="103"/>
      <c r="C36" s="103"/>
      <c r="D36" s="104"/>
      <c r="E36" s="104"/>
      <c r="F36" s="80" t="s">
        <v>670</v>
      </c>
      <c r="G36" s="80"/>
      <c r="H36" s="5">
        <v>11</v>
      </c>
      <c r="I36" s="19">
        <v>796</v>
      </c>
    </row>
    <row r="37" spans="1:9" ht="13.5" hidden="1" outlineLevel="2" collapsed="1" thickBot="1">
      <c r="A37" s="66" t="s">
        <v>731</v>
      </c>
      <c r="B37" s="66"/>
      <c r="C37" s="66"/>
      <c r="D37" s="66"/>
      <c r="E37" s="66"/>
      <c r="F37" s="66"/>
      <c r="G37" s="66"/>
      <c r="H37" s="66"/>
      <c r="I37" s="66"/>
    </row>
    <row r="38" spans="1:9" ht="12.75" hidden="1" outlineLevel="3">
      <c r="A38" s="105" t="s">
        <v>738</v>
      </c>
      <c r="B38" s="105"/>
      <c r="C38" s="105"/>
      <c r="D38" s="105"/>
      <c r="E38" s="105"/>
      <c r="F38" s="105"/>
      <c r="G38" s="105"/>
      <c r="H38" s="105"/>
      <c r="I38" s="105"/>
    </row>
    <row r="39" spans="1:9" ht="12.75" hidden="1" outlineLevel="3">
      <c r="A39" s="102" t="s">
        <v>697</v>
      </c>
      <c r="B39" s="2"/>
      <c r="C39" s="80" t="s">
        <v>775</v>
      </c>
      <c r="D39" s="80"/>
      <c r="E39" s="80"/>
      <c r="F39" s="80"/>
      <c r="G39" s="80"/>
      <c r="H39" s="80"/>
      <c r="I39" s="83" t="s">
        <v>715</v>
      </c>
    </row>
    <row r="40" spans="1:9" ht="12.75" hidden="1" outlineLevel="3">
      <c r="A40" s="102"/>
      <c r="B40" s="13" t="s">
        <v>741</v>
      </c>
      <c r="C40" s="13" t="s">
        <v>742</v>
      </c>
      <c r="D40" s="13" t="s">
        <v>743</v>
      </c>
      <c r="E40" s="13" t="s">
        <v>744</v>
      </c>
      <c r="F40" s="24" t="s">
        <v>747</v>
      </c>
      <c r="G40" s="13" t="s">
        <v>745</v>
      </c>
      <c r="H40" s="13" t="s">
        <v>746</v>
      </c>
      <c r="I40" s="83"/>
    </row>
    <row r="41" spans="1:9" ht="12.75" hidden="1" outlineLevel="3">
      <c r="A41" s="8" t="s">
        <v>839</v>
      </c>
      <c r="B41" s="14">
        <v>0.1111111111111111</v>
      </c>
      <c r="C41" s="14">
        <v>0.1</v>
      </c>
      <c r="D41" s="14">
        <v>0.08819444444444445</v>
      </c>
      <c r="E41" s="14">
        <v>0.07708333333333334</v>
      </c>
      <c r="F41" s="14">
        <v>0.06527777777777778</v>
      </c>
      <c r="G41" s="14">
        <v>0.05416666666666667</v>
      </c>
      <c r="H41" s="14">
        <v>0.042361111111111106</v>
      </c>
      <c r="I41" s="19">
        <f>8*IF(Аккумуляторы!$F$2=1,Аккумуляторы!$B$9,IF(Аккумуляторы!$F$2=2,Аккумуляторы!$B$28,Аккумуляторы!$B$43))</f>
        <v>749.6</v>
      </c>
    </row>
    <row r="42" spans="1:9" ht="12.75" hidden="1" outlineLevel="3">
      <c r="A42" s="8" t="s">
        <v>840</v>
      </c>
      <c r="B42" s="14">
        <v>0.13472222222222222</v>
      </c>
      <c r="C42" s="14">
        <v>0.11805555555555557</v>
      </c>
      <c r="D42" s="14">
        <v>0.10902777777777778</v>
      </c>
      <c r="E42" s="14">
        <v>0.1</v>
      </c>
      <c r="F42" s="14">
        <v>0.09097222222222222</v>
      </c>
      <c r="G42" s="14">
        <v>0.08125</v>
      </c>
      <c r="H42" s="14">
        <v>0.07222222222222223</v>
      </c>
      <c r="I42" s="19">
        <f>8*IF(Аккумуляторы!$F$2=1,Аккумуляторы!$B$11,IF(Аккумуляторы!$F$2=2,Аккумуляторы!$B$29,Аккумуляторы!$B$44))</f>
        <v>981.28</v>
      </c>
    </row>
    <row r="43" spans="1:9" ht="12.75" hidden="1" outlineLevel="3">
      <c r="A43" s="8" t="s">
        <v>841</v>
      </c>
      <c r="B43" s="14">
        <v>0.17916666666666667</v>
      </c>
      <c r="C43" s="14">
        <v>0.14583333333333334</v>
      </c>
      <c r="D43" s="14">
        <v>0.12222222222222223</v>
      </c>
      <c r="E43" s="14">
        <v>0.11527777777777777</v>
      </c>
      <c r="F43" s="14">
        <v>0.10833333333333334</v>
      </c>
      <c r="G43" s="14">
        <v>0.1013888888888889</v>
      </c>
      <c r="H43" s="14">
        <v>0.09375</v>
      </c>
      <c r="I43" s="19">
        <f>8*IF(Аккумуляторы!$F$2=1,Аккумуляторы!$B$12,IF(Аккумуляторы!$F$2=2,Аккумуляторы!$B$30,Аккумуляторы!$B$45))</f>
        <v>1196.72</v>
      </c>
    </row>
    <row r="44" spans="1:9" ht="12.75" hidden="1" outlineLevel="3">
      <c r="A44" s="8" t="s">
        <v>842</v>
      </c>
      <c r="B44" s="14">
        <v>0.2888888888888889</v>
      </c>
      <c r="C44" s="14">
        <v>0.23194444444444443</v>
      </c>
      <c r="D44" s="14">
        <v>0.19583333333333333</v>
      </c>
      <c r="E44" s="14">
        <v>0.17430555555555557</v>
      </c>
      <c r="F44" s="14">
        <v>0.15277777777777776</v>
      </c>
      <c r="G44" s="14">
        <v>0.13125</v>
      </c>
      <c r="H44" s="14">
        <v>0.12083333333333333</v>
      </c>
      <c r="I44" s="19">
        <f>8*IF(Аккумуляторы!$F$2=1,Аккумуляторы!$B$13,IF(Аккумуляторы!$F$2=2,0,Аккумуляторы!$B$46))</f>
        <v>1610.08</v>
      </c>
    </row>
    <row r="45" spans="1:10" ht="12.75" hidden="1" outlineLevel="3">
      <c r="A45" s="8" t="s">
        <v>843</v>
      </c>
      <c r="B45" s="14">
        <v>0.3951388888888889</v>
      </c>
      <c r="C45" s="14">
        <v>0.3534722222222222</v>
      </c>
      <c r="D45" s="14">
        <v>0.3125</v>
      </c>
      <c r="E45" s="14">
        <v>0.2708333333333333</v>
      </c>
      <c r="F45" s="14">
        <v>0.22916666666666666</v>
      </c>
      <c r="G45" s="14">
        <v>0.19930555555555554</v>
      </c>
      <c r="H45" s="14">
        <v>0.18194444444444444</v>
      </c>
      <c r="I45" s="19">
        <f>8*IF(Аккумуляторы!$F$2=1,Аккумуляторы!$B$15,IF(Аккумуляторы!$F$2=2,0,Аккумуляторы!$B$48))</f>
        <v>2197.52</v>
      </c>
      <c r="J45" s="23">
        <f>I45*2</f>
        <v>4395.04</v>
      </c>
    </row>
    <row r="46" spans="1:9" ht="12.75" hidden="1" outlineLevel="3">
      <c r="A46" s="8" t="s">
        <v>844</v>
      </c>
      <c r="B46" s="14">
        <v>0.5951388888888889</v>
      </c>
      <c r="C46" s="14">
        <v>0.49513888888888885</v>
      </c>
      <c r="D46" s="14">
        <v>0.40972222222222227</v>
      </c>
      <c r="E46" s="14">
        <v>0.37847222222222227</v>
      </c>
      <c r="F46" s="14">
        <v>0.34722222222222227</v>
      </c>
      <c r="G46" s="14">
        <v>0.3159722222222222</v>
      </c>
      <c r="H46" s="14">
        <v>0.28541666666666665</v>
      </c>
      <c r="I46" s="19">
        <f>8*IF(Аккумуляторы!$F$2=1,Аккумуляторы!$B$18,IF(Аккумуляторы!$F$2=2,Аккумуляторы!$B$33,Аккумуляторы!$B$50))</f>
        <v>2806.8</v>
      </c>
    </row>
    <row r="47" spans="1:9" ht="12.75" hidden="1" outlineLevel="3">
      <c r="A47" s="105" t="s">
        <v>1007</v>
      </c>
      <c r="B47" s="105"/>
      <c r="C47" s="105"/>
      <c r="D47" s="105"/>
      <c r="E47" s="105"/>
      <c r="F47" s="105"/>
      <c r="G47" s="105"/>
      <c r="H47" s="105"/>
      <c r="I47" s="105"/>
    </row>
    <row r="48" spans="1:9" ht="12.75" hidden="1" outlineLevel="3">
      <c r="A48" s="10" t="s">
        <v>837</v>
      </c>
      <c r="B48" s="2"/>
      <c r="C48" s="80" t="s">
        <v>775</v>
      </c>
      <c r="D48" s="80"/>
      <c r="E48" s="80"/>
      <c r="F48" s="80"/>
      <c r="G48" s="80"/>
      <c r="H48" s="80"/>
      <c r="I48" s="83" t="s">
        <v>715</v>
      </c>
    </row>
    <row r="49" spans="1:9" ht="12.75" hidden="1" outlineLevel="3">
      <c r="A49" s="16" t="s">
        <v>838</v>
      </c>
      <c r="B49" s="13" t="s">
        <v>741</v>
      </c>
      <c r="C49" s="13" t="s">
        <v>742</v>
      </c>
      <c r="D49" s="13" t="s">
        <v>743</v>
      </c>
      <c r="E49" s="13" t="s">
        <v>744</v>
      </c>
      <c r="F49" s="24" t="s">
        <v>747</v>
      </c>
      <c r="G49" s="13" t="s">
        <v>745</v>
      </c>
      <c r="H49" s="13" t="s">
        <v>746</v>
      </c>
      <c r="I49" s="83"/>
    </row>
    <row r="50" spans="1:9" ht="12.75" hidden="1" outlineLevel="3">
      <c r="A50" s="8" t="s">
        <v>1018</v>
      </c>
      <c r="B50" s="14">
        <v>0.019444444444444445</v>
      </c>
      <c r="C50" s="14">
        <v>0.016666666666666666</v>
      </c>
      <c r="D50" s="14">
        <v>0.013888888888888888</v>
      </c>
      <c r="E50" s="14">
        <v>0.0125</v>
      </c>
      <c r="F50" s="14">
        <v>0.010416666666666666</v>
      </c>
      <c r="G50" s="14">
        <v>0.009027777777777779</v>
      </c>
      <c r="H50" s="14">
        <v>0.007638888888888889</v>
      </c>
      <c r="I50" s="19">
        <f>1*Аккумуляторы!$B$63</f>
        <v>469</v>
      </c>
    </row>
    <row r="51" spans="1:9" ht="12.75" hidden="1" outlineLevel="3">
      <c r="A51" s="8" t="s">
        <v>1019</v>
      </c>
      <c r="B51" s="14">
        <v>0.052083333333333336</v>
      </c>
      <c r="C51" s="14">
        <v>0.041666666666666664</v>
      </c>
      <c r="D51" s="14">
        <v>0.034722222222222224</v>
      </c>
      <c r="E51" s="14">
        <v>0.03125</v>
      </c>
      <c r="F51" s="14">
        <v>0.027777777777777776</v>
      </c>
      <c r="G51" s="14">
        <v>0.024305555555555556</v>
      </c>
      <c r="H51" s="14">
        <v>0.020833333333333332</v>
      </c>
      <c r="I51" s="19">
        <f>2*Аккумуляторы!$B$63</f>
        <v>938</v>
      </c>
    </row>
    <row r="52" spans="1:9" ht="12.75" hidden="1" outlineLevel="3">
      <c r="A52" s="8" t="s">
        <v>1020</v>
      </c>
      <c r="B52" s="14">
        <v>0.09375</v>
      </c>
      <c r="C52" s="14">
        <v>0.07291666666666667</v>
      </c>
      <c r="D52" s="14">
        <v>0.06597222222222222</v>
      </c>
      <c r="E52" s="14">
        <v>0.05555555555555555</v>
      </c>
      <c r="F52" s="14">
        <v>0.04861111111111111</v>
      </c>
      <c r="G52" s="14">
        <v>0.041666666666666664</v>
      </c>
      <c r="H52" s="14">
        <v>0.03819444444444444</v>
      </c>
      <c r="I52" s="19">
        <f>3*Аккумуляторы!$B$63</f>
        <v>1407</v>
      </c>
    </row>
    <row r="53" spans="1:9" ht="12.75" hidden="1" outlineLevel="3">
      <c r="A53" s="8" t="s">
        <v>1021</v>
      </c>
      <c r="B53" s="14">
        <v>0.11458333333333333</v>
      </c>
      <c r="C53" s="14">
        <v>0.10416666666666667</v>
      </c>
      <c r="D53" s="14">
        <v>0.08680555555555557</v>
      </c>
      <c r="E53" s="14">
        <v>0.0763888888888889</v>
      </c>
      <c r="F53" s="14">
        <v>0.06944444444444443</v>
      </c>
      <c r="G53" s="14">
        <v>0.06597222222222222</v>
      </c>
      <c r="H53" s="14">
        <v>0.05902777777777778</v>
      </c>
      <c r="I53" s="19">
        <f>4*Аккумуляторы!$B$63</f>
        <v>1876</v>
      </c>
    </row>
    <row r="54" spans="1:9" ht="12.75" hidden="1" outlineLevel="3">
      <c r="A54" s="8" t="s">
        <v>1022</v>
      </c>
      <c r="B54" s="14">
        <v>0.13402777777777777</v>
      </c>
      <c r="C54" s="14">
        <v>0.11944444444444445</v>
      </c>
      <c r="D54" s="14">
        <v>0.11458333333333333</v>
      </c>
      <c r="E54" s="14">
        <v>0.10416666666666667</v>
      </c>
      <c r="F54" s="14">
        <v>0.09375</v>
      </c>
      <c r="G54" s="14">
        <v>0.08333333333333333</v>
      </c>
      <c r="H54" s="14">
        <v>0.0763888888888889</v>
      </c>
      <c r="I54" s="19">
        <f>5*Аккумуляторы!$B$63</f>
        <v>2345</v>
      </c>
    </row>
    <row r="55" spans="1:9" ht="12.75" hidden="1" outlineLevel="3">
      <c r="A55" s="8" t="s">
        <v>1023</v>
      </c>
      <c r="B55" s="14">
        <v>0.175</v>
      </c>
      <c r="C55" s="14">
        <v>0.14583333333333334</v>
      </c>
      <c r="D55" s="14">
        <v>0.14583333333333334</v>
      </c>
      <c r="E55" s="14">
        <v>0.125</v>
      </c>
      <c r="F55" s="14">
        <v>0.11458333333333333</v>
      </c>
      <c r="G55" s="14">
        <v>0.10416666666666667</v>
      </c>
      <c r="H55" s="14">
        <v>0.09375</v>
      </c>
      <c r="I55" s="19">
        <f>6*Аккумуляторы!$B$63</f>
        <v>2814</v>
      </c>
    </row>
    <row r="56" spans="1:9" ht="13.5" hidden="1" outlineLevel="3" thickBot="1">
      <c r="A56" s="8" t="s">
        <v>1024</v>
      </c>
      <c r="B56" s="14">
        <v>0.20486111111111113</v>
      </c>
      <c r="C56" s="14">
        <v>0.17916666666666667</v>
      </c>
      <c r="D56" s="14">
        <v>0.17708333333333334</v>
      </c>
      <c r="E56" s="14">
        <v>0.15625</v>
      </c>
      <c r="F56" s="14">
        <v>0.14583333333333334</v>
      </c>
      <c r="G56" s="14">
        <v>0.12152777777777778</v>
      </c>
      <c r="H56" s="14">
        <v>0.1111111111111111</v>
      </c>
      <c r="I56" s="19">
        <f>7*Аккумуляторы!$B$63</f>
        <v>3283</v>
      </c>
    </row>
    <row r="57" spans="1:9" ht="13.5" outlineLevel="1" collapsed="1" thickBot="1">
      <c r="A57" s="67" t="s">
        <v>1165</v>
      </c>
      <c r="B57" s="68"/>
      <c r="C57" s="68"/>
      <c r="D57" s="68"/>
      <c r="E57" s="68"/>
      <c r="F57" s="68"/>
      <c r="G57" s="68"/>
      <c r="H57" s="68"/>
      <c r="I57" s="69"/>
    </row>
    <row r="58" spans="1:9" ht="12.75" hidden="1" outlineLevel="2">
      <c r="A58" s="3" t="s">
        <v>696</v>
      </c>
      <c r="B58" s="90" t="s">
        <v>710</v>
      </c>
      <c r="C58" s="90"/>
      <c r="D58" s="90" t="s">
        <v>713</v>
      </c>
      <c r="E58" s="90"/>
      <c r="F58" s="90" t="s">
        <v>712</v>
      </c>
      <c r="G58" s="90"/>
      <c r="H58" s="3" t="s">
        <v>714</v>
      </c>
      <c r="I58" s="4" t="s">
        <v>715</v>
      </c>
    </row>
    <row r="59" spans="1:9" ht="12.75" hidden="1" outlineLevel="2">
      <c r="A59" s="40" t="s">
        <v>678</v>
      </c>
      <c r="B59" s="103" t="s">
        <v>735</v>
      </c>
      <c r="C59" s="103" t="s">
        <v>736</v>
      </c>
      <c r="D59" s="104" t="s">
        <v>737</v>
      </c>
      <c r="E59" s="104"/>
      <c r="F59" s="80" t="s">
        <v>673</v>
      </c>
      <c r="G59" s="80"/>
      <c r="H59" s="5">
        <v>32.5</v>
      </c>
      <c r="I59" s="19">
        <v>965</v>
      </c>
    </row>
    <row r="60" spans="1:9" ht="12.75" hidden="1" outlineLevel="2">
      <c r="A60" s="40" t="s">
        <v>680</v>
      </c>
      <c r="B60" s="103"/>
      <c r="C60" s="103"/>
      <c r="D60" s="104"/>
      <c r="E60" s="104"/>
      <c r="F60" s="80" t="s">
        <v>676</v>
      </c>
      <c r="G60" s="80"/>
      <c r="H60" s="5">
        <v>35.5</v>
      </c>
      <c r="I60" s="19">
        <v>1123</v>
      </c>
    </row>
    <row r="61" spans="1:9" ht="12.75" hidden="1" outlineLevel="2">
      <c r="A61" s="40" t="s">
        <v>679</v>
      </c>
      <c r="B61" s="103"/>
      <c r="C61" s="103"/>
      <c r="D61" s="104" t="s">
        <v>709</v>
      </c>
      <c r="E61" s="104"/>
      <c r="F61" s="80" t="s">
        <v>673</v>
      </c>
      <c r="G61" s="80"/>
      <c r="H61" s="5">
        <v>15.5</v>
      </c>
      <c r="I61" s="19">
        <v>828</v>
      </c>
    </row>
    <row r="62" spans="1:9" ht="12.75" hidden="1" outlineLevel="2">
      <c r="A62" s="40" t="s">
        <v>681</v>
      </c>
      <c r="B62" s="103"/>
      <c r="C62" s="103"/>
      <c r="D62" s="104"/>
      <c r="E62" s="104"/>
      <c r="F62" s="80" t="s">
        <v>670</v>
      </c>
      <c r="G62" s="80"/>
      <c r="H62" s="5">
        <v>11.7</v>
      </c>
      <c r="I62" s="19">
        <v>945</v>
      </c>
    </row>
    <row r="63" spans="1:9" ht="13.5" hidden="1" outlineLevel="2" collapsed="1" thickBot="1">
      <c r="A63" s="66" t="s">
        <v>731</v>
      </c>
      <c r="B63" s="66"/>
      <c r="C63" s="66"/>
      <c r="D63" s="66"/>
      <c r="E63" s="66"/>
      <c r="F63" s="66"/>
      <c r="G63" s="66"/>
      <c r="H63" s="66"/>
      <c r="I63" s="66"/>
    </row>
    <row r="64" spans="1:9" ht="12.75" hidden="1" outlineLevel="3">
      <c r="A64" s="105" t="s">
        <v>740</v>
      </c>
      <c r="B64" s="105"/>
      <c r="C64" s="105"/>
      <c r="D64" s="105"/>
      <c r="E64" s="105"/>
      <c r="F64" s="105"/>
      <c r="G64" s="105"/>
      <c r="H64" s="105"/>
      <c r="I64" s="105"/>
    </row>
    <row r="65" spans="1:9" ht="12.75" hidden="1" outlineLevel="3">
      <c r="A65" s="106" t="s">
        <v>697</v>
      </c>
      <c r="B65" s="2"/>
      <c r="C65" s="80" t="s">
        <v>775</v>
      </c>
      <c r="D65" s="80"/>
      <c r="E65" s="80"/>
      <c r="F65" s="80"/>
      <c r="G65" s="80"/>
      <c r="H65" s="80"/>
      <c r="I65" s="83" t="s">
        <v>715</v>
      </c>
    </row>
    <row r="66" spans="1:9" ht="12.75" hidden="1" outlineLevel="3">
      <c r="A66" s="106"/>
      <c r="B66" s="13" t="s">
        <v>754</v>
      </c>
      <c r="C66" s="13" t="s">
        <v>753</v>
      </c>
      <c r="D66" s="24" t="s">
        <v>752</v>
      </c>
      <c r="E66" s="13" t="s">
        <v>751</v>
      </c>
      <c r="F66" s="13" t="s">
        <v>750</v>
      </c>
      <c r="G66" s="13" t="s">
        <v>749</v>
      </c>
      <c r="H66" s="13" t="s">
        <v>748</v>
      </c>
      <c r="I66" s="83"/>
    </row>
    <row r="67" spans="1:10" ht="12.75" hidden="1" outlineLevel="3">
      <c r="A67" s="8" t="s">
        <v>839</v>
      </c>
      <c r="B67" s="14">
        <v>0.03958333333333333</v>
      </c>
      <c r="C67" s="14">
        <v>0.03680555555555556</v>
      </c>
      <c r="D67" s="14">
        <v>0.034722222222222224</v>
      </c>
      <c r="E67" s="14">
        <v>0.03263888888888889</v>
      </c>
      <c r="F67" s="14">
        <v>0.030555555555555555</v>
      </c>
      <c r="G67" s="14">
        <v>0.02847222222222222</v>
      </c>
      <c r="H67" s="14">
        <v>0.025694444444444447</v>
      </c>
      <c r="I67" s="19">
        <f>8*IF(Аккумуляторы!$F$2=1,Аккумуляторы!$B$9,IF(Аккумуляторы!$F$2=2,Аккумуляторы!$B$28,Аккумуляторы!$B$43))</f>
        <v>749.6</v>
      </c>
      <c r="J67" s="23"/>
    </row>
    <row r="68" spans="1:9" ht="12.75" hidden="1" outlineLevel="3">
      <c r="A68" s="8" t="s">
        <v>840</v>
      </c>
      <c r="B68" s="14">
        <v>0.06319444444444444</v>
      </c>
      <c r="C68" s="14">
        <v>0.05416666666666667</v>
      </c>
      <c r="D68" s="14">
        <v>0.04513888888888889</v>
      </c>
      <c r="E68" s="14">
        <v>0.04027777777777778</v>
      </c>
      <c r="F68" s="14">
        <v>0.03819444444444444</v>
      </c>
      <c r="G68" s="14">
        <v>0.036111111111111115</v>
      </c>
      <c r="H68" s="14">
        <v>0.034027777777777775</v>
      </c>
      <c r="I68" s="19">
        <f>8*IF(Аккумуляторы!$F$2=1,Аккумуляторы!$B$11,IF(Аккумуляторы!$F$2=2,Аккумуляторы!$B$29,Аккумуляторы!$B$44))</f>
        <v>981.28</v>
      </c>
    </row>
    <row r="69" spans="1:10" ht="12.75" hidden="1" outlineLevel="3">
      <c r="A69" s="8" t="s">
        <v>841</v>
      </c>
      <c r="B69" s="14">
        <v>0.08680555555555557</v>
      </c>
      <c r="C69" s="14">
        <v>0.0798611111111111</v>
      </c>
      <c r="D69" s="14">
        <v>0.07291666666666667</v>
      </c>
      <c r="E69" s="14">
        <v>0.06597222222222222</v>
      </c>
      <c r="F69" s="14">
        <v>0.05902777777777778</v>
      </c>
      <c r="G69" s="14">
        <v>0.052083333333333336</v>
      </c>
      <c r="H69" s="14">
        <v>0.04513888888888889</v>
      </c>
      <c r="I69" s="19">
        <f>8*IF(Аккумуляторы!$F$2=1,Аккумуляторы!$B$12,IF(Аккумуляторы!$F$2=2,Аккумуляторы!$B$30,Аккумуляторы!$B$45))</f>
        <v>1196.72</v>
      </c>
      <c r="J69" s="23"/>
    </row>
    <row r="70" spans="1:9" ht="12.75" hidden="1" outlineLevel="3">
      <c r="A70" s="8" t="s">
        <v>842</v>
      </c>
      <c r="B70" s="14">
        <v>0.11597222222222221</v>
      </c>
      <c r="C70" s="14">
        <v>0.11041666666666666</v>
      </c>
      <c r="D70" s="14">
        <v>0.10555555555555556</v>
      </c>
      <c r="E70" s="14">
        <v>0.1</v>
      </c>
      <c r="F70" s="14">
        <v>0.09513888888888888</v>
      </c>
      <c r="G70" s="14">
        <v>0.09027777777777778</v>
      </c>
      <c r="H70" s="14">
        <v>0.08472222222222221</v>
      </c>
      <c r="I70" s="19">
        <f>8*IF(Аккумуляторы!$F$2=1,Аккумуляторы!$B$13,IF(Аккумуляторы!$F$2=2,0,Аккумуляторы!$B$46))</f>
        <v>1610.08</v>
      </c>
    </row>
    <row r="71" spans="1:9" ht="12.75" hidden="1" outlineLevel="3">
      <c r="A71" s="8" t="s">
        <v>843</v>
      </c>
      <c r="B71" s="14">
        <v>0.1638888888888889</v>
      </c>
      <c r="C71" s="14">
        <v>0.14583333333333334</v>
      </c>
      <c r="D71" s="14">
        <v>0.12847222222222224</v>
      </c>
      <c r="E71" s="14">
        <v>0.12152777777777778</v>
      </c>
      <c r="F71" s="14">
        <v>0.1173611111111111</v>
      </c>
      <c r="G71" s="14">
        <v>0.11388888888888889</v>
      </c>
      <c r="H71" s="14">
        <v>0.10972222222222222</v>
      </c>
      <c r="I71" s="19">
        <f>8*IF(Аккумуляторы!$F$2=1,Аккумуляторы!$B$15,IF(Аккумуляторы!$F$2=2,0,Аккумуляторы!$B$48))</f>
        <v>2197.52</v>
      </c>
    </row>
    <row r="72" spans="1:9" ht="12.75" hidden="1" outlineLevel="3">
      <c r="A72" s="8" t="s">
        <v>844</v>
      </c>
      <c r="B72" s="14">
        <v>0.25416666666666665</v>
      </c>
      <c r="C72" s="14">
        <v>0.22291666666666665</v>
      </c>
      <c r="D72" s="14">
        <v>0.20138888888888887</v>
      </c>
      <c r="E72" s="14">
        <v>0.18888888888888888</v>
      </c>
      <c r="F72" s="14">
        <v>0.17569444444444446</v>
      </c>
      <c r="G72" s="14">
        <v>0.16319444444444445</v>
      </c>
      <c r="H72" s="14">
        <v>0.15069444444444444</v>
      </c>
      <c r="I72" s="19">
        <f>8*IF(Аккумуляторы!$F$2=1,Аккумуляторы!$B$18,IF(Аккумуляторы!$F$2=2,Аккумуляторы!$B$33,Аккумуляторы!$B$50))</f>
        <v>2806.8</v>
      </c>
    </row>
    <row r="73" spans="1:9" ht="12.75" hidden="1" outlineLevel="3">
      <c r="A73" s="105" t="s">
        <v>1008</v>
      </c>
      <c r="B73" s="105"/>
      <c r="C73" s="105"/>
      <c r="D73" s="105"/>
      <c r="E73" s="105"/>
      <c r="F73" s="105"/>
      <c r="G73" s="105"/>
      <c r="H73" s="105"/>
      <c r="I73" s="105"/>
    </row>
    <row r="74" spans="1:9" ht="12.75" hidden="1" outlineLevel="3">
      <c r="A74" s="10" t="s">
        <v>837</v>
      </c>
      <c r="B74" s="2"/>
      <c r="C74" s="80" t="s">
        <v>775</v>
      </c>
      <c r="D74" s="80"/>
      <c r="E74" s="80"/>
      <c r="F74" s="80"/>
      <c r="G74" s="80"/>
      <c r="H74" s="80"/>
      <c r="I74" s="109" t="s">
        <v>715</v>
      </c>
    </row>
    <row r="75" spans="1:9" ht="12.75" hidden="1" outlineLevel="3">
      <c r="A75" s="16" t="s">
        <v>838</v>
      </c>
      <c r="B75" s="13" t="s">
        <v>754</v>
      </c>
      <c r="C75" s="13" t="s">
        <v>753</v>
      </c>
      <c r="D75" s="24" t="s">
        <v>752</v>
      </c>
      <c r="E75" s="13" t="s">
        <v>751</v>
      </c>
      <c r="F75" s="13" t="s">
        <v>750</v>
      </c>
      <c r="G75" s="13" t="s">
        <v>749</v>
      </c>
      <c r="H75" s="13" t="s">
        <v>748</v>
      </c>
      <c r="I75" s="109"/>
    </row>
    <row r="76" spans="1:10" ht="12.75" hidden="1" outlineLevel="3">
      <c r="A76" s="8" t="s">
        <v>1018</v>
      </c>
      <c r="B76" s="14">
        <v>0.00625</v>
      </c>
      <c r="C76" s="14">
        <v>0.00625</v>
      </c>
      <c r="D76" s="14">
        <v>0.005555555555555556</v>
      </c>
      <c r="E76" s="14">
        <v>0.005555555555555556</v>
      </c>
      <c r="F76" s="14">
        <v>0.004861111111111111</v>
      </c>
      <c r="G76" s="14">
        <v>0.004166666666666667</v>
      </c>
      <c r="H76" s="14">
        <v>0.003472222222222222</v>
      </c>
      <c r="I76" s="15">
        <f>1*Аккумуляторы!$B$63</f>
        <v>469</v>
      </c>
      <c r="J76" s="18"/>
    </row>
    <row r="77" spans="1:10" ht="12.75" hidden="1" outlineLevel="3">
      <c r="A77" s="8" t="s">
        <v>1019</v>
      </c>
      <c r="B77" s="14">
        <v>0.01875</v>
      </c>
      <c r="C77" s="14">
        <v>0.018055555555555557</v>
      </c>
      <c r="D77" s="14">
        <v>0.017361111111111112</v>
      </c>
      <c r="E77" s="14">
        <v>0.015972222222222224</v>
      </c>
      <c r="F77" s="14">
        <v>0.014583333333333332</v>
      </c>
      <c r="G77" s="14">
        <v>0.013888888888888888</v>
      </c>
      <c r="H77" s="14" t="s">
        <v>845</v>
      </c>
      <c r="I77" s="15">
        <f>2*Аккумуляторы!$B$63</f>
        <v>938</v>
      </c>
      <c r="J77" s="18"/>
    </row>
    <row r="78" spans="1:10" ht="12.75" hidden="1" outlineLevel="3">
      <c r="A78" s="8" t="s">
        <v>1020</v>
      </c>
      <c r="B78" s="14">
        <v>0.034027777777777775</v>
      </c>
      <c r="C78" s="14">
        <v>0.03125</v>
      </c>
      <c r="D78" s="14">
        <v>0.02847222222222222</v>
      </c>
      <c r="E78" s="14">
        <v>0.025694444444444447</v>
      </c>
      <c r="F78" s="14">
        <v>0.02291666666666667</v>
      </c>
      <c r="G78" s="14">
        <v>0.020833333333333332</v>
      </c>
      <c r="H78" s="14">
        <v>0.02013888888888889</v>
      </c>
      <c r="I78" s="15">
        <f>3*Аккумуляторы!$B$63</f>
        <v>1407</v>
      </c>
      <c r="J78" s="18"/>
    </row>
    <row r="79" spans="1:10" ht="12.75" hidden="1" outlineLevel="3">
      <c r="A79" s="8" t="s">
        <v>1021</v>
      </c>
      <c r="B79" s="14">
        <v>0.052083333333333336</v>
      </c>
      <c r="C79" s="14">
        <v>0.04305555555555556</v>
      </c>
      <c r="D79" s="14">
        <v>0.03958333333333333</v>
      </c>
      <c r="E79" s="14">
        <v>0.0375</v>
      </c>
      <c r="F79" s="14">
        <v>0.035416666666666666</v>
      </c>
      <c r="G79" s="14">
        <v>0.03333333333333333</v>
      </c>
      <c r="H79" s="14">
        <v>0.03125</v>
      </c>
      <c r="I79" s="15">
        <f>4*Аккумуляторы!$B$63</f>
        <v>1876</v>
      </c>
      <c r="J79" s="18"/>
    </row>
    <row r="80" spans="1:10" ht="12.75" hidden="1" outlineLevel="3">
      <c r="A80" s="8" t="s">
        <v>1022</v>
      </c>
      <c r="B80" s="14">
        <v>0.0763888888888889</v>
      </c>
      <c r="C80" s="14">
        <v>0.06944444444444443</v>
      </c>
      <c r="D80" s="14">
        <v>0.0625</v>
      </c>
      <c r="E80" s="14">
        <v>0.05555555555555555</v>
      </c>
      <c r="F80" s="14">
        <v>0.04861111111111111</v>
      </c>
      <c r="G80" s="14">
        <v>0.041666666666666664</v>
      </c>
      <c r="H80" s="14">
        <v>0.03958333333333333</v>
      </c>
      <c r="I80" s="15">
        <f>5*Аккумуляторы!$B$63</f>
        <v>2345</v>
      </c>
      <c r="J80" s="18"/>
    </row>
    <row r="81" spans="1:10" ht="12.75" hidden="1" outlineLevel="3">
      <c r="A81" s="8" t="s">
        <v>1023</v>
      </c>
      <c r="B81" s="14">
        <v>0.09375</v>
      </c>
      <c r="C81" s="14">
        <v>0.0875</v>
      </c>
      <c r="D81" s="14">
        <v>0.08125</v>
      </c>
      <c r="E81" s="14">
        <v>0.07569444444444444</v>
      </c>
      <c r="F81" s="14">
        <v>0.06944444444444443</v>
      </c>
      <c r="G81" s="14">
        <v>0.06388888888888888</v>
      </c>
      <c r="H81" s="14">
        <v>0.057638888888888885</v>
      </c>
      <c r="I81" s="15">
        <f>6*Аккумуляторы!$B$63</f>
        <v>2814</v>
      </c>
      <c r="J81" s="18"/>
    </row>
    <row r="82" spans="1:10" ht="13.5" hidden="1" outlineLevel="3" thickBot="1">
      <c r="A82" s="8" t="s">
        <v>1024</v>
      </c>
      <c r="B82" s="14">
        <v>0.10555555555555556</v>
      </c>
      <c r="C82" s="14">
        <v>0.1</v>
      </c>
      <c r="D82" s="14">
        <v>0.09513888888888888</v>
      </c>
      <c r="E82" s="14">
        <v>0.09027777777777778</v>
      </c>
      <c r="F82" s="14">
        <v>0.08472222222222221</v>
      </c>
      <c r="G82" s="14">
        <v>0.0798611111111111</v>
      </c>
      <c r="H82" s="14">
        <v>0.075</v>
      </c>
      <c r="I82" s="15">
        <f>7*Аккумуляторы!$B$63</f>
        <v>3283</v>
      </c>
      <c r="J82" s="18"/>
    </row>
    <row r="83" spans="1:9" ht="13.5" outlineLevel="1" collapsed="1" thickBot="1">
      <c r="A83" s="67" t="s">
        <v>1162</v>
      </c>
      <c r="B83" s="68"/>
      <c r="C83" s="68"/>
      <c r="D83" s="68"/>
      <c r="E83" s="68"/>
      <c r="F83" s="68"/>
      <c r="G83" s="68"/>
      <c r="H83" s="68"/>
      <c r="I83" s="69"/>
    </row>
    <row r="84" spans="1:9" ht="12.75" hidden="1" outlineLevel="2">
      <c r="A84" s="3" t="s">
        <v>696</v>
      </c>
      <c r="B84" s="90" t="s">
        <v>710</v>
      </c>
      <c r="C84" s="90"/>
      <c r="D84" s="90" t="s">
        <v>713</v>
      </c>
      <c r="E84" s="90"/>
      <c r="F84" s="90" t="s">
        <v>712</v>
      </c>
      <c r="G84" s="90"/>
      <c r="H84" s="3" t="s">
        <v>714</v>
      </c>
      <c r="I84" s="4" t="s">
        <v>715</v>
      </c>
    </row>
    <row r="85" spans="1:9" ht="12.75" hidden="1" outlineLevel="2">
      <c r="A85" s="40" t="s">
        <v>682</v>
      </c>
      <c r="B85" s="103" t="s">
        <v>871</v>
      </c>
      <c r="C85" s="103" t="s">
        <v>1000</v>
      </c>
      <c r="D85" s="104" t="s">
        <v>755</v>
      </c>
      <c r="E85" s="104"/>
      <c r="F85" s="80" t="s">
        <v>693</v>
      </c>
      <c r="G85" s="80"/>
      <c r="H85" s="5">
        <v>84</v>
      </c>
      <c r="I85" s="19">
        <v>2578</v>
      </c>
    </row>
    <row r="86" spans="1:9" ht="12.75" hidden="1" outlineLevel="2">
      <c r="A86" s="40" t="s">
        <v>684</v>
      </c>
      <c r="B86" s="103"/>
      <c r="C86" s="103"/>
      <c r="D86" s="104"/>
      <c r="E86" s="104"/>
      <c r="F86" s="80" t="s">
        <v>685</v>
      </c>
      <c r="G86" s="80"/>
      <c r="H86" s="5">
        <v>85.4</v>
      </c>
      <c r="I86" s="19">
        <v>2787</v>
      </c>
    </row>
    <row r="87" spans="1:9" ht="12.75" hidden="1" outlineLevel="2">
      <c r="A87" s="40" t="s">
        <v>683</v>
      </c>
      <c r="B87" s="103"/>
      <c r="C87" s="103"/>
      <c r="D87" s="104" t="s">
        <v>709</v>
      </c>
      <c r="E87" s="104"/>
      <c r="F87" s="80" t="s">
        <v>693</v>
      </c>
      <c r="G87" s="80"/>
      <c r="H87" s="5">
        <v>35</v>
      </c>
      <c r="I87" s="19">
        <v>2441</v>
      </c>
    </row>
    <row r="88" spans="1:9" ht="12.75" hidden="1" outlineLevel="2">
      <c r="A88" s="40" t="s">
        <v>686</v>
      </c>
      <c r="B88" s="103"/>
      <c r="C88" s="103"/>
      <c r="D88" s="104"/>
      <c r="E88" s="104"/>
      <c r="F88" s="80" t="s">
        <v>687</v>
      </c>
      <c r="G88" s="80"/>
      <c r="H88" s="5">
        <v>20.9</v>
      </c>
      <c r="I88" s="19">
        <v>2468</v>
      </c>
    </row>
    <row r="89" spans="1:9" ht="13.5" hidden="1" outlineLevel="2" collapsed="1" thickBot="1">
      <c r="A89" s="66" t="s">
        <v>758</v>
      </c>
      <c r="B89" s="66"/>
      <c r="C89" s="66"/>
      <c r="D89" s="66"/>
      <c r="E89" s="66"/>
      <c r="F89" s="66"/>
      <c r="G89" s="66"/>
      <c r="H89" s="66"/>
      <c r="I89" s="66"/>
    </row>
    <row r="90" spans="1:9" ht="12.75" hidden="1" outlineLevel="3">
      <c r="A90" s="105" t="s">
        <v>756</v>
      </c>
      <c r="B90" s="105"/>
      <c r="C90" s="105"/>
      <c r="D90" s="105"/>
      <c r="E90" s="105"/>
      <c r="F90" s="105"/>
      <c r="G90" s="105"/>
      <c r="H90" s="105"/>
      <c r="I90" s="105"/>
    </row>
    <row r="91" spans="1:9" ht="12.75" hidden="1" outlineLevel="3">
      <c r="A91" s="17" t="s">
        <v>837</v>
      </c>
      <c r="B91" s="2"/>
      <c r="C91" s="80" t="s">
        <v>775</v>
      </c>
      <c r="D91" s="80"/>
      <c r="E91" s="80"/>
      <c r="F91" s="80"/>
      <c r="G91" s="80"/>
      <c r="H91" s="80"/>
      <c r="I91" s="83" t="s">
        <v>715</v>
      </c>
    </row>
    <row r="92" spans="1:9" ht="12.75" hidden="1" outlineLevel="3">
      <c r="A92" s="16" t="s">
        <v>838</v>
      </c>
      <c r="B92" s="13" t="s">
        <v>868</v>
      </c>
      <c r="C92" s="13" t="s">
        <v>866</v>
      </c>
      <c r="D92" s="13" t="s">
        <v>865</v>
      </c>
      <c r="E92" s="24" t="s">
        <v>859</v>
      </c>
      <c r="F92" s="13" t="s">
        <v>876</v>
      </c>
      <c r="G92" s="13" t="s">
        <v>878</v>
      </c>
      <c r="H92" s="13" t="s">
        <v>875</v>
      </c>
      <c r="I92" s="83"/>
    </row>
    <row r="93" spans="1:9" ht="12.75" hidden="1" outlineLevel="3">
      <c r="A93" s="11" t="s">
        <v>1009</v>
      </c>
      <c r="B93" s="14">
        <v>0.04583333333333334</v>
      </c>
      <c r="C93" s="14">
        <v>0.03819444444444444</v>
      </c>
      <c r="D93" s="14">
        <v>0.03333333333333333</v>
      </c>
      <c r="E93" s="14">
        <v>0.029166666666666664</v>
      </c>
      <c r="F93" s="14">
        <v>0.025</v>
      </c>
      <c r="G93" s="14">
        <v>0.02291666666666667</v>
      </c>
      <c r="H93" s="14">
        <v>0.02013888888888889</v>
      </c>
      <c r="I93" s="19">
        <f>1*(Аккумуляторы!$B$65)</f>
        <v>1830</v>
      </c>
    </row>
    <row r="94" spans="1:10" ht="12.75" hidden="1" outlineLevel="3">
      <c r="A94" s="11" t="s">
        <v>1010</v>
      </c>
      <c r="B94" s="14">
        <v>0.11527777777777777</v>
      </c>
      <c r="C94" s="14">
        <v>0.08888888888888889</v>
      </c>
      <c r="D94" s="14">
        <v>0.07569444444444444</v>
      </c>
      <c r="E94" s="14">
        <v>0.06597222222222222</v>
      </c>
      <c r="F94" s="14">
        <v>0.05625</v>
      </c>
      <c r="G94" s="14">
        <v>0.05069444444444445</v>
      </c>
      <c r="H94" s="14">
        <v>0.04583333333333334</v>
      </c>
      <c r="I94" s="19">
        <f>2*(Аккумуляторы!$B$65)</f>
        <v>3660</v>
      </c>
      <c r="J94" s="23"/>
    </row>
    <row r="95" spans="1:9" ht="12.75" hidden="1" outlineLevel="3">
      <c r="A95" s="11" t="s">
        <v>1011</v>
      </c>
      <c r="B95" s="14">
        <v>0.20069444444444443</v>
      </c>
      <c r="C95" s="14">
        <v>0.15486111111111112</v>
      </c>
      <c r="D95" s="14">
        <v>0.12430555555555556</v>
      </c>
      <c r="E95" s="14">
        <v>0.10625</v>
      </c>
      <c r="F95" s="14">
        <v>0.08888888888888889</v>
      </c>
      <c r="G95" s="14">
        <v>0.08194444444444444</v>
      </c>
      <c r="H95" s="14">
        <v>0.07847222222222222</v>
      </c>
      <c r="I95" s="19">
        <f>3*(Аккумуляторы!$B$65)</f>
        <v>5490</v>
      </c>
    </row>
    <row r="96" spans="1:9" ht="12.75" hidden="1" outlineLevel="3">
      <c r="A96" s="81" t="s">
        <v>363</v>
      </c>
      <c r="B96" s="2"/>
      <c r="C96" s="80" t="s">
        <v>775</v>
      </c>
      <c r="D96" s="80"/>
      <c r="E96" s="80"/>
      <c r="F96" s="80"/>
      <c r="G96" s="80"/>
      <c r="H96" s="80"/>
      <c r="I96" s="83" t="s">
        <v>715</v>
      </c>
    </row>
    <row r="97" spans="1:9" ht="12.75" hidden="1" outlineLevel="3">
      <c r="A97" s="82"/>
      <c r="B97" s="13" t="s">
        <v>868</v>
      </c>
      <c r="C97" s="13" t="s">
        <v>866</v>
      </c>
      <c r="D97" s="13" t="s">
        <v>865</v>
      </c>
      <c r="E97" s="24" t="s">
        <v>859</v>
      </c>
      <c r="F97" s="13" t="s">
        <v>876</v>
      </c>
      <c r="G97" s="13" t="s">
        <v>878</v>
      </c>
      <c r="H97" s="13" t="s">
        <v>875</v>
      </c>
      <c r="I97" s="83"/>
    </row>
    <row r="98" spans="1:9" ht="12.75" hidden="1" outlineLevel="3">
      <c r="A98" s="9" t="s">
        <v>362</v>
      </c>
      <c r="B98" s="14">
        <v>0.1</v>
      </c>
      <c r="C98" s="14">
        <v>0.08125</v>
      </c>
      <c r="D98" s="14">
        <v>0.06319444444444444</v>
      </c>
      <c r="E98" s="14">
        <v>0.04513888888888889</v>
      </c>
      <c r="F98" s="14">
        <v>0.03819444444444444</v>
      </c>
      <c r="G98" s="14">
        <v>0.03680555555555556</v>
      </c>
      <c r="H98" s="14">
        <v>0.034722222222222224</v>
      </c>
      <c r="I98" s="19">
        <f>Аккумуляторы!$B$56+Аккумуляторы!$B$59+20*IF(Аккумуляторы!$F$2=1,Аккумуляторы!$B$9,IF(Аккумуляторы!$F$2=2,Аккумуляторы!$B$28,Аккумуляторы!$B$43))</f>
        <v>3414</v>
      </c>
    </row>
    <row r="99" spans="1:9" ht="12.75" hidden="1" outlineLevel="3">
      <c r="A99" s="9" t="s">
        <v>364</v>
      </c>
      <c r="B99" s="14">
        <v>0.11805555555555557</v>
      </c>
      <c r="C99" s="14">
        <v>0.10347222222222223</v>
      </c>
      <c r="D99" s="14">
        <v>0.08888888888888889</v>
      </c>
      <c r="E99" s="14">
        <v>0.07430555555555556</v>
      </c>
      <c r="F99" s="14">
        <v>0.059722222222222225</v>
      </c>
      <c r="G99" s="14">
        <v>0.052083333333333336</v>
      </c>
      <c r="H99" s="14">
        <v>0.04513888888888889</v>
      </c>
      <c r="I99" s="19">
        <f>Аккумуляторы!$B$56+Аккумуляторы!$B$59+20*IF(Аккумуляторы!$F$2=1,Аккумуляторы!$B$11,IF(Аккумуляторы!$F$2=2,Аккумуляторы!$B$29,Аккумуляторы!$B$44))</f>
        <v>3993.2</v>
      </c>
    </row>
    <row r="100" spans="1:9" ht="12.75" hidden="1" outlineLevel="3">
      <c r="A100" s="9" t="s">
        <v>365</v>
      </c>
      <c r="B100" s="14">
        <v>0.14583333333333334</v>
      </c>
      <c r="C100" s="14">
        <v>0.11805555555555557</v>
      </c>
      <c r="D100" s="14">
        <v>0.10694444444444444</v>
      </c>
      <c r="E100" s="14">
        <v>0.09513888888888888</v>
      </c>
      <c r="F100" s="14">
        <v>0.08402777777777777</v>
      </c>
      <c r="G100" s="14">
        <v>0.07847222222222222</v>
      </c>
      <c r="H100" s="14">
        <v>0.07291666666666667</v>
      </c>
      <c r="I100" s="19">
        <f>Аккумуляторы!$B$56+Аккумуляторы!$B$59+20*IF(Аккумуляторы!$F$2=1,Аккумуляторы!$B$12,IF(Аккумуляторы!$F$2=2,Аккумуляторы!$B$30,Аккумуляторы!$B$45))</f>
        <v>4531.8</v>
      </c>
    </row>
    <row r="101" spans="1:9" ht="12.75" hidden="1" outlineLevel="3">
      <c r="A101" s="9" t="s">
        <v>366</v>
      </c>
      <c r="B101" s="14">
        <v>0.23194444444444443</v>
      </c>
      <c r="C101" s="14">
        <v>0.1826388888888889</v>
      </c>
      <c r="D101" s="14">
        <v>0.1486111111111111</v>
      </c>
      <c r="E101" s="14">
        <v>0.12222222222222223</v>
      </c>
      <c r="F101" s="14">
        <v>0.11388888888888889</v>
      </c>
      <c r="G101" s="14">
        <v>0.10972222222222222</v>
      </c>
      <c r="H101" s="14">
        <v>0.10555555555555556</v>
      </c>
      <c r="I101" s="19">
        <f>Аккумуляторы!$B$56+Аккумуляторы!$B$59+20*IF(Аккумуляторы!$F$2=1,Аккумуляторы!$B$13,IF(Аккумуляторы!$F$2=2,0,Аккумуляторы!$B$46))</f>
        <v>5565.2</v>
      </c>
    </row>
    <row r="102" spans="1:10" ht="12.75" hidden="1" outlineLevel="3">
      <c r="A102" s="9" t="s">
        <v>367</v>
      </c>
      <c r="B102" s="14">
        <v>0.3534722222222222</v>
      </c>
      <c r="C102" s="14">
        <v>0.2875</v>
      </c>
      <c r="D102" s="14">
        <v>0.22152777777777777</v>
      </c>
      <c r="E102" s="14">
        <v>0.18541666666666667</v>
      </c>
      <c r="F102" s="14">
        <v>0.15694444444444444</v>
      </c>
      <c r="G102" s="14">
        <v>0.1423611111111111</v>
      </c>
      <c r="H102" s="14">
        <v>0.12847222222222224</v>
      </c>
      <c r="I102" s="19">
        <f>Аккумуляторы!$B$56+Аккумуляторы!$B$59+20*IF(Аккумуляторы!$F$2=1,Аккумуляторы!$B$15,IF(Аккумуляторы!$F$2=2,0,Аккумуляторы!$B$48))</f>
        <v>7033.8</v>
      </c>
      <c r="J102" s="23"/>
    </row>
    <row r="103" spans="1:9" ht="13.5" hidden="1" outlineLevel="3" thickBot="1">
      <c r="A103" s="9" t="s">
        <v>368</v>
      </c>
      <c r="B103" s="14">
        <v>0.49513888888888885</v>
      </c>
      <c r="C103" s="14">
        <v>0.3909722222222222</v>
      </c>
      <c r="D103" s="14">
        <v>0.34097222222222223</v>
      </c>
      <c r="E103" s="14">
        <v>0.2916666666666667</v>
      </c>
      <c r="F103" s="14">
        <v>0.24166666666666667</v>
      </c>
      <c r="G103" s="14">
        <v>0.21666666666666667</v>
      </c>
      <c r="H103" s="14">
        <v>0.20138888888888887</v>
      </c>
      <c r="I103" s="19">
        <f>Аккумуляторы!$B$56+Аккумуляторы!$B$59+20*IF(Аккумуляторы!$F$2=1,Аккумуляторы!$B$18,IF(Аккумуляторы!$F$2=2,Аккумуляторы!$B$33,Аккумуляторы!$B$50))</f>
        <v>8557</v>
      </c>
    </row>
    <row r="104" spans="1:9" ht="13.5" outlineLevel="1" collapsed="1" thickBot="1">
      <c r="A104" s="67" t="s">
        <v>1166</v>
      </c>
      <c r="B104" s="68"/>
      <c r="C104" s="68"/>
      <c r="D104" s="68"/>
      <c r="E104" s="68"/>
      <c r="F104" s="68"/>
      <c r="G104" s="68"/>
      <c r="H104" s="68"/>
      <c r="I104" s="69"/>
    </row>
    <row r="105" spans="1:9" ht="12.75" hidden="1" outlineLevel="2">
      <c r="A105" s="3" t="s">
        <v>696</v>
      </c>
      <c r="B105" s="90" t="s">
        <v>710</v>
      </c>
      <c r="C105" s="90"/>
      <c r="D105" s="90" t="s">
        <v>713</v>
      </c>
      <c r="E105" s="90"/>
      <c r="F105" s="90" t="s">
        <v>712</v>
      </c>
      <c r="G105" s="90"/>
      <c r="H105" s="3" t="s">
        <v>714</v>
      </c>
      <c r="I105" s="4" t="s">
        <v>715</v>
      </c>
    </row>
    <row r="106" spans="1:9" ht="12.75" hidden="1" outlineLevel="2">
      <c r="A106" s="40" t="s">
        <v>688</v>
      </c>
      <c r="B106" s="103" t="s">
        <v>762</v>
      </c>
      <c r="C106" s="103" t="s">
        <v>846</v>
      </c>
      <c r="D106" s="104" t="s">
        <v>760</v>
      </c>
      <c r="E106" s="104"/>
      <c r="F106" s="80" t="s">
        <v>693</v>
      </c>
      <c r="G106" s="80"/>
      <c r="H106" s="5">
        <v>93</v>
      </c>
      <c r="I106" s="19">
        <v>3676</v>
      </c>
    </row>
    <row r="107" spans="1:9" ht="12.75" hidden="1" outlineLevel="2">
      <c r="A107" s="40" t="s">
        <v>690</v>
      </c>
      <c r="B107" s="103"/>
      <c r="C107" s="103"/>
      <c r="D107" s="104"/>
      <c r="E107" s="104"/>
      <c r="F107" s="80" t="s">
        <v>685</v>
      </c>
      <c r="G107" s="80"/>
      <c r="H107" s="5">
        <v>93</v>
      </c>
      <c r="I107" s="19">
        <v>4553</v>
      </c>
    </row>
    <row r="108" spans="1:9" ht="12.75" hidden="1" outlineLevel="2">
      <c r="A108" s="40" t="s">
        <v>689</v>
      </c>
      <c r="B108" s="103"/>
      <c r="C108" s="103"/>
      <c r="D108" s="104" t="s">
        <v>709</v>
      </c>
      <c r="E108" s="104"/>
      <c r="F108" s="80" t="s">
        <v>693</v>
      </c>
      <c r="G108" s="80"/>
      <c r="H108" s="5">
        <v>38</v>
      </c>
      <c r="I108" s="19">
        <v>3459</v>
      </c>
    </row>
    <row r="109" spans="1:9" ht="12.75" hidden="1" outlineLevel="2">
      <c r="A109" s="40" t="s">
        <v>691</v>
      </c>
      <c r="B109" s="103"/>
      <c r="C109" s="103"/>
      <c r="D109" s="104"/>
      <c r="E109" s="104"/>
      <c r="F109" s="80" t="s">
        <v>687</v>
      </c>
      <c r="G109" s="80"/>
      <c r="H109" s="5">
        <v>38</v>
      </c>
      <c r="I109" s="19">
        <v>3126</v>
      </c>
    </row>
    <row r="110" spans="1:9" ht="13.5" hidden="1" outlineLevel="2" collapsed="1" thickBot="1">
      <c r="A110" s="66" t="s">
        <v>758</v>
      </c>
      <c r="B110" s="66"/>
      <c r="C110" s="66"/>
      <c r="D110" s="66"/>
      <c r="E110" s="66"/>
      <c r="F110" s="66"/>
      <c r="G110" s="66"/>
      <c r="H110" s="66"/>
      <c r="I110" s="66"/>
    </row>
    <row r="111" spans="1:9" ht="12.75" hidden="1" outlineLevel="3">
      <c r="A111" s="105" t="s">
        <v>761</v>
      </c>
      <c r="B111" s="105"/>
      <c r="C111" s="105"/>
      <c r="D111" s="105"/>
      <c r="E111" s="105"/>
      <c r="F111" s="105"/>
      <c r="G111" s="105"/>
      <c r="H111" s="105"/>
      <c r="I111" s="105"/>
    </row>
    <row r="112" spans="1:9" ht="12.75" hidden="1" outlineLevel="3">
      <c r="A112" s="17" t="s">
        <v>837</v>
      </c>
      <c r="B112" s="2"/>
      <c r="C112" s="80" t="s">
        <v>775</v>
      </c>
      <c r="D112" s="80"/>
      <c r="E112" s="80"/>
      <c r="F112" s="80"/>
      <c r="G112" s="80"/>
      <c r="H112" s="80"/>
      <c r="I112" s="83" t="s">
        <v>715</v>
      </c>
    </row>
    <row r="113" spans="1:9" ht="12.75" hidden="1" outlineLevel="3">
      <c r="A113" s="16" t="s">
        <v>838</v>
      </c>
      <c r="B113" s="13" t="s">
        <v>875</v>
      </c>
      <c r="C113" s="13" t="s">
        <v>1001</v>
      </c>
      <c r="D113" s="13" t="s">
        <v>1002</v>
      </c>
      <c r="E113" s="24" t="s">
        <v>1003</v>
      </c>
      <c r="F113" s="13" t="s">
        <v>964</v>
      </c>
      <c r="G113" s="13" t="s">
        <v>1004</v>
      </c>
      <c r="H113" s="13" t="s">
        <v>846</v>
      </c>
      <c r="I113" s="83"/>
    </row>
    <row r="114" spans="1:9" ht="12.75" hidden="1" outlineLevel="3">
      <c r="A114" s="11" t="s">
        <v>1009</v>
      </c>
      <c r="B114" s="14">
        <v>0.02013888888888889</v>
      </c>
      <c r="C114" s="14">
        <v>0.018055555555555557</v>
      </c>
      <c r="D114" s="14">
        <v>0.015277777777777777</v>
      </c>
      <c r="E114" s="14">
        <v>0.013194444444444444</v>
      </c>
      <c r="F114" s="14">
        <v>0.010416666666666666</v>
      </c>
      <c r="G114" s="14">
        <v>0.009722222222222222</v>
      </c>
      <c r="H114" s="14">
        <v>0.008333333333333333</v>
      </c>
      <c r="I114" s="19">
        <f>1*(Аккумуляторы!$B$65)</f>
        <v>1830</v>
      </c>
    </row>
    <row r="115" spans="1:9" ht="12.75" hidden="1" outlineLevel="3">
      <c r="A115" s="11" t="s">
        <v>1010</v>
      </c>
      <c r="B115" s="14">
        <v>0.04583333333333334</v>
      </c>
      <c r="C115" s="14">
        <v>0.03958333333333333</v>
      </c>
      <c r="D115" s="14">
        <v>0.03680555555555556</v>
      </c>
      <c r="E115" s="14">
        <v>0.034027777777777775</v>
      </c>
      <c r="F115" s="14">
        <v>0.03125</v>
      </c>
      <c r="G115" s="14">
        <v>0.02847222222222222</v>
      </c>
      <c r="H115" s="14">
        <v>0.025694444444444447</v>
      </c>
      <c r="I115" s="19">
        <f>2*(Аккумуляторы!$B$65)</f>
        <v>3660</v>
      </c>
    </row>
    <row r="116" spans="1:9" ht="12.75" hidden="1" outlineLevel="3">
      <c r="A116" s="11" t="s">
        <v>1011</v>
      </c>
      <c r="B116" s="14">
        <v>0.07847222222222222</v>
      </c>
      <c r="C116" s="14">
        <v>0.07083333333333333</v>
      </c>
      <c r="D116" s="14">
        <v>0.0625</v>
      </c>
      <c r="E116" s="14">
        <v>0.05416666666666667</v>
      </c>
      <c r="F116" s="14">
        <v>0.04583333333333334</v>
      </c>
      <c r="G116" s="14">
        <v>0.04027777777777778</v>
      </c>
      <c r="H116" s="14">
        <v>0.03888888888888889</v>
      </c>
      <c r="I116" s="19">
        <f>3*(Аккумуляторы!$B$65)</f>
        <v>5490</v>
      </c>
    </row>
    <row r="117" spans="1:9" ht="12.75" customHeight="1" hidden="1" outlineLevel="3">
      <c r="A117" s="81" t="s">
        <v>363</v>
      </c>
      <c r="B117" s="2"/>
      <c r="C117" s="80" t="s">
        <v>775</v>
      </c>
      <c r="D117" s="80"/>
      <c r="E117" s="80"/>
      <c r="F117" s="80"/>
      <c r="G117" s="80"/>
      <c r="H117" s="80"/>
      <c r="I117" s="83" t="s">
        <v>715</v>
      </c>
    </row>
    <row r="118" spans="1:9" ht="12.75" hidden="1" outlineLevel="3">
      <c r="A118" s="82"/>
      <c r="B118" s="13" t="s">
        <v>875</v>
      </c>
      <c r="C118" s="13" t="s">
        <v>1001</v>
      </c>
      <c r="D118" s="13" t="s">
        <v>1002</v>
      </c>
      <c r="E118" s="24" t="s">
        <v>1003</v>
      </c>
      <c r="F118" s="13" t="s">
        <v>964</v>
      </c>
      <c r="G118" s="13" t="s">
        <v>1004</v>
      </c>
      <c r="H118" s="13" t="s">
        <v>846</v>
      </c>
      <c r="I118" s="83"/>
    </row>
    <row r="119" spans="1:9" ht="12.75" hidden="1" outlineLevel="3">
      <c r="A119" s="9" t="s">
        <v>362</v>
      </c>
      <c r="B119" s="14">
        <v>0.034722222222222224</v>
      </c>
      <c r="C119" s="14">
        <v>0.030555555555555555</v>
      </c>
      <c r="D119" s="14">
        <v>0.025694444444444447</v>
      </c>
      <c r="E119" s="14">
        <v>0.02152777777777778</v>
      </c>
      <c r="F119" s="14">
        <v>0.019444444444444445</v>
      </c>
      <c r="G119" s="14">
        <v>0.018055555555555557</v>
      </c>
      <c r="H119" s="14">
        <v>0.016666666666666666</v>
      </c>
      <c r="I119" s="19">
        <f>Аккумуляторы!$B$56+Аккумуляторы!$B$59+20*IF(Аккумуляторы!$F$2=1,Аккумуляторы!$B$9,IF(Аккумуляторы!$F$2=2,Аккумуляторы!$B$28,Аккумуляторы!$B$43))</f>
        <v>3414</v>
      </c>
    </row>
    <row r="120" spans="1:9" ht="12.75" hidden="1" outlineLevel="3">
      <c r="A120" s="9" t="s">
        <v>364</v>
      </c>
      <c r="B120" s="14">
        <v>0.04513888888888889</v>
      </c>
      <c r="C120" s="14">
        <v>0.03819444444444444</v>
      </c>
      <c r="D120" s="14">
        <v>0.034027777777777775</v>
      </c>
      <c r="E120" s="14">
        <v>0.029861111111111113</v>
      </c>
      <c r="F120" s="14">
        <v>0.025</v>
      </c>
      <c r="G120" s="14">
        <v>0.020833333333333332</v>
      </c>
      <c r="H120" s="14">
        <v>0.019444444444444445</v>
      </c>
      <c r="I120" s="19">
        <f>Аккумуляторы!$B$56+Аккумуляторы!$B$59+20*IF(Аккумуляторы!$F$2=1,Аккумуляторы!$B$11,IF(Аккумуляторы!$F$2=2,Аккумуляторы!$B$29,Аккумуляторы!$B$44))</f>
        <v>3993.2</v>
      </c>
    </row>
    <row r="121" spans="1:9" ht="12.75" hidden="1" outlineLevel="3">
      <c r="A121" s="9" t="s">
        <v>365</v>
      </c>
      <c r="B121" s="14">
        <v>0.07291666666666667</v>
      </c>
      <c r="C121" s="14">
        <v>0.05902777777777778</v>
      </c>
      <c r="D121" s="14">
        <v>0.04513888888888889</v>
      </c>
      <c r="E121" s="14">
        <v>0.03819444444444444</v>
      </c>
      <c r="F121" s="14">
        <v>0.034722222222222224</v>
      </c>
      <c r="G121" s="14">
        <v>0.030555555555555555</v>
      </c>
      <c r="H121" s="14">
        <v>0.02638888888888889</v>
      </c>
      <c r="I121" s="19">
        <f>Аккумуляторы!$B$56+Аккумуляторы!$B$59+20*IF(Аккумуляторы!$F$2=1,Аккумуляторы!$B$12,IF(Аккумуляторы!$F$2=2,Аккумуляторы!$B$30,Аккумуляторы!$B$45))</f>
        <v>4531.8</v>
      </c>
    </row>
    <row r="122" spans="1:9" ht="12.75" hidden="1" outlineLevel="3">
      <c r="A122" s="9" t="s">
        <v>366</v>
      </c>
      <c r="B122" s="14">
        <v>0.10555555555555556</v>
      </c>
      <c r="C122" s="14">
        <v>0.09513888888888888</v>
      </c>
      <c r="D122" s="14">
        <v>0.08472222222222221</v>
      </c>
      <c r="E122" s="14">
        <v>0.07430555555555556</v>
      </c>
      <c r="F122" s="14">
        <v>0.06388888888888888</v>
      </c>
      <c r="G122" s="14">
        <v>0.05347222222222222</v>
      </c>
      <c r="H122" s="14">
        <v>0.04305555555555556</v>
      </c>
      <c r="I122" s="19">
        <f>Аккумуляторы!$B$56+Аккумуляторы!$B$59+20*IF(Аккумуляторы!$F$2=1,Аккумуляторы!$B$13,IF(Аккумуляторы!$F$2=2,0,Аккумуляторы!$B$46))</f>
        <v>5565.2</v>
      </c>
    </row>
    <row r="123" spans="1:9" ht="12.75" hidden="1" outlineLevel="3">
      <c r="A123" s="9" t="s">
        <v>367</v>
      </c>
      <c r="B123" s="14">
        <v>0.12847222222222224</v>
      </c>
      <c r="C123" s="14">
        <v>0.1173611111111111</v>
      </c>
      <c r="D123" s="14">
        <v>0.10972222222222222</v>
      </c>
      <c r="E123" s="14">
        <v>0.1013888888888889</v>
      </c>
      <c r="F123" s="14">
        <v>0.09375</v>
      </c>
      <c r="G123" s="14">
        <v>0.08611111111111112</v>
      </c>
      <c r="H123" s="14">
        <v>0.07777777777777778</v>
      </c>
      <c r="I123" s="19">
        <f>Аккумуляторы!$B$56+Аккумуляторы!$B$59+20*IF(Аккумуляторы!$F$2=1,Аккумуляторы!$B$15,IF(Аккумуляторы!$F$2=2,0,Аккумуляторы!$B$48))</f>
        <v>7033.8</v>
      </c>
    </row>
    <row r="124" spans="1:9" ht="13.5" hidden="1" outlineLevel="3" thickBot="1">
      <c r="A124" s="9" t="s">
        <v>368</v>
      </c>
      <c r="B124" s="14">
        <v>0.20138888888888887</v>
      </c>
      <c r="C124" s="14">
        <v>0.17569444444444446</v>
      </c>
      <c r="D124" s="14">
        <v>0.15069444444444444</v>
      </c>
      <c r="E124" s="14">
        <v>0.125</v>
      </c>
      <c r="F124" s="14">
        <v>0.11875</v>
      </c>
      <c r="G124" s="14">
        <v>0.11319444444444444</v>
      </c>
      <c r="H124" s="14">
        <v>0.1076388888888889</v>
      </c>
      <c r="I124" s="19">
        <f>Аккумуляторы!$B$56+Аккумуляторы!$B$59+20*IF(Аккумуляторы!$F$2=1,Аккумуляторы!$B$18,IF(Аккумуляторы!$F$2=2,Аккумуляторы!$B$33,Аккумуляторы!$B$50))</f>
        <v>8557</v>
      </c>
    </row>
    <row r="125" spans="1:9" ht="13.5" outlineLevel="1" collapsed="1" thickBot="1">
      <c r="A125" s="67" t="s">
        <v>1163</v>
      </c>
      <c r="B125" s="68"/>
      <c r="C125" s="68"/>
      <c r="D125" s="68"/>
      <c r="E125" s="68"/>
      <c r="F125" s="68"/>
      <c r="G125" s="68"/>
      <c r="H125" s="68"/>
      <c r="I125" s="69"/>
    </row>
    <row r="126" spans="1:9" ht="12.75" hidden="1" outlineLevel="2">
      <c r="A126" s="3" t="s">
        <v>696</v>
      </c>
      <c r="B126" s="90" t="s">
        <v>710</v>
      </c>
      <c r="C126" s="90"/>
      <c r="D126" s="90" t="s">
        <v>713</v>
      </c>
      <c r="E126" s="90"/>
      <c r="F126" s="90" t="s">
        <v>712</v>
      </c>
      <c r="G126" s="90"/>
      <c r="H126" s="3" t="s">
        <v>714</v>
      </c>
      <c r="I126" s="4" t="s">
        <v>715</v>
      </c>
    </row>
    <row r="127" spans="1:9" ht="12.75" hidden="1" outlineLevel="2">
      <c r="A127" s="40" t="s">
        <v>692</v>
      </c>
      <c r="B127" s="6" t="s">
        <v>762</v>
      </c>
      <c r="C127" s="12" t="s">
        <v>759</v>
      </c>
      <c r="D127" s="70" t="s">
        <v>709</v>
      </c>
      <c r="E127" s="75"/>
      <c r="F127" s="80" t="s">
        <v>693</v>
      </c>
      <c r="G127" s="80"/>
      <c r="H127" s="5">
        <v>41</v>
      </c>
      <c r="I127" s="19">
        <v>4537</v>
      </c>
    </row>
    <row r="128" spans="1:9" ht="12.75" hidden="1" outlineLevel="2">
      <c r="A128" s="40" t="s">
        <v>694</v>
      </c>
      <c r="B128" s="6" t="s">
        <v>764</v>
      </c>
      <c r="C128" s="12" t="s">
        <v>765</v>
      </c>
      <c r="D128" s="92"/>
      <c r="E128" s="93"/>
      <c r="F128" s="80" t="s">
        <v>693</v>
      </c>
      <c r="G128" s="80"/>
      <c r="H128" s="5">
        <v>52</v>
      </c>
      <c r="I128" s="19">
        <v>6061</v>
      </c>
    </row>
    <row r="129" spans="1:9" ht="12.75" hidden="1" outlineLevel="2">
      <c r="A129" s="40" t="s">
        <v>695</v>
      </c>
      <c r="B129" s="6" t="s">
        <v>763</v>
      </c>
      <c r="C129" s="6" t="s">
        <v>766</v>
      </c>
      <c r="D129" s="76"/>
      <c r="E129" s="77"/>
      <c r="F129" s="80" t="s">
        <v>693</v>
      </c>
      <c r="G129" s="80"/>
      <c r="H129" s="5">
        <v>52</v>
      </c>
      <c r="I129" s="19">
        <v>6399</v>
      </c>
    </row>
    <row r="130" spans="1:9" ht="13.5" hidden="1" outlineLevel="2" collapsed="1" thickBot="1">
      <c r="A130" s="66" t="s">
        <v>758</v>
      </c>
      <c r="B130" s="66"/>
      <c r="C130" s="66"/>
      <c r="D130" s="66"/>
      <c r="E130" s="66"/>
      <c r="F130" s="66"/>
      <c r="G130" s="66"/>
      <c r="H130" s="66"/>
      <c r="I130" s="66"/>
    </row>
    <row r="131" spans="1:9" ht="12.75" hidden="1" outlineLevel="3" collapsed="1">
      <c r="A131" s="105" t="s">
        <v>767</v>
      </c>
      <c r="B131" s="105"/>
      <c r="C131" s="105"/>
      <c r="D131" s="105"/>
      <c r="E131" s="105"/>
      <c r="F131" s="105"/>
      <c r="G131" s="105"/>
      <c r="H131" s="105"/>
      <c r="I131" s="105"/>
    </row>
    <row r="132" spans="1:9" ht="12.75" hidden="1" outlineLevel="4">
      <c r="A132" s="17" t="s">
        <v>837</v>
      </c>
      <c r="B132" s="2"/>
      <c r="C132" s="80" t="s">
        <v>775</v>
      </c>
      <c r="D132" s="80"/>
      <c r="E132" s="80"/>
      <c r="F132" s="80"/>
      <c r="G132" s="80"/>
      <c r="H132" s="80"/>
      <c r="I132" s="83" t="s">
        <v>715</v>
      </c>
    </row>
    <row r="133" spans="1:9" ht="12.75" hidden="1" outlineLevel="4">
      <c r="A133" s="16" t="s">
        <v>838</v>
      </c>
      <c r="B133" s="13" t="s">
        <v>875</v>
      </c>
      <c r="C133" s="13" t="s">
        <v>1001</v>
      </c>
      <c r="D133" s="13" t="s">
        <v>1002</v>
      </c>
      <c r="E133" s="24" t="s">
        <v>1003</v>
      </c>
      <c r="F133" s="13" t="s">
        <v>964</v>
      </c>
      <c r="G133" s="13" t="s">
        <v>1004</v>
      </c>
      <c r="H133" s="13" t="s">
        <v>846</v>
      </c>
      <c r="I133" s="83"/>
    </row>
    <row r="134" spans="1:9" ht="12.75" hidden="1" outlineLevel="4">
      <c r="A134" s="11" t="s">
        <v>1009</v>
      </c>
      <c r="B134" s="14">
        <v>0.02013888888888889</v>
      </c>
      <c r="C134" s="14">
        <v>0.018055555555555557</v>
      </c>
      <c r="D134" s="14">
        <v>0.015277777777777777</v>
      </c>
      <c r="E134" s="14">
        <v>0.013194444444444444</v>
      </c>
      <c r="F134" s="14">
        <v>0.010416666666666666</v>
      </c>
      <c r="G134" s="14">
        <v>0.009722222222222222</v>
      </c>
      <c r="H134" s="14">
        <v>0.008333333333333333</v>
      </c>
      <c r="I134" s="19">
        <f>1*(Аккумуляторы!$B$65)</f>
        <v>1830</v>
      </c>
    </row>
    <row r="135" spans="1:9" ht="12.75" hidden="1" outlineLevel="4">
      <c r="A135" s="11" t="s">
        <v>1010</v>
      </c>
      <c r="B135" s="14">
        <v>0.04583333333333334</v>
      </c>
      <c r="C135" s="14">
        <v>0.03958333333333333</v>
      </c>
      <c r="D135" s="14">
        <v>0.03680555555555556</v>
      </c>
      <c r="E135" s="14">
        <v>0.034027777777777775</v>
      </c>
      <c r="F135" s="14">
        <v>0.03125</v>
      </c>
      <c r="G135" s="14">
        <v>0.02847222222222222</v>
      </c>
      <c r="H135" s="14">
        <v>0.025694444444444447</v>
      </c>
      <c r="I135" s="19">
        <f>2*(Аккумуляторы!$B$65)</f>
        <v>3660</v>
      </c>
    </row>
    <row r="136" spans="1:9" ht="12.75" hidden="1" outlineLevel="4">
      <c r="A136" s="11" t="s">
        <v>1011</v>
      </c>
      <c r="B136" s="14">
        <v>0.07847222222222222</v>
      </c>
      <c r="C136" s="14">
        <v>0.07083333333333333</v>
      </c>
      <c r="D136" s="14">
        <v>0.0625</v>
      </c>
      <c r="E136" s="14">
        <v>0.05416666666666667</v>
      </c>
      <c r="F136" s="14">
        <v>0.04583333333333334</v>
      </c>
      <c r="G136" s="14">
        <v>0.04027777777777778</v>
      </c>
      <c r="H136" s="14">
        <v>0.03888888888888889</v>
      </c>
      <c r="I136" s="19">
        <f>3*(Аккумуляторы!$B$65)</f>
        <v>5490</v>
      </c>
    </row>
    <row r="137" spans="1:9" ht="12.75" hidden="1" outlineLevel="4">
      <c r="A137" s="81" t="s">
        <v>757</v>
      </c>
      <c r="B137" s="2"/>
      <c r="C137" s="80" t="s">
        <v>775</v>
      </c>
      <c r="D137" s="80"/>
      <c r="E137" s="80"/>
      <c r="F137" s="80"/>
      <c r="G137" s="80"/>
      <c r="H137" s="80"/>
      <c r="I137" s="83" t="s">
        <v>715</v>
      </c>
    </row>
    <row r="138" spans="1:9" ht="12.75" hidden="1" outlineLevel="4">
      <c r="A138" s="82"/>
      <c r="B138" s="13" t="s">
        <v>875</v>
      </c>
      <c r="C138" s="13" t="s">
        <v>1001</v>
      </c>
      <c r="D138" s="13" t="s">
        <v>1002</v>
      </c>
      <c r="E138" s="24" t="s">
        <v>1003</v>
      </c>
      <c r="F138" s="13" t="s">
        <v>964</v>
      </c>
      <c r="G138" s="13" t="s">
        <v>1004</v>
      </c>
      <c r="H138" s="13" t="s">
        <v>846</v>
      </c>
      <c r="I138" s="83"/>
    </row>
    <row r="139" spans="1:9" ht="12.75" hidden="1" outlineLevel="4">
      <c r="A139" s="9" t="s">
        <v>362</v>
      </c>
      <c r="B139" s="14">
        <v>0.034722222222222224</v>
      </c>
      <c r="C139" s="14">
        <v>0.030555555555555555</v>
      </c>
      <c r="D139" s="14">
        <v>0.025694444444444447</v>
      </c>
      <c r="E139" s="14">
        <v>0.02152777777777778</v>
      </c>
      <c r="F139" s="14">
        <v>0.019444444444444445</v>
      </c>
      <c r="G139" s="14">
        <v>0.018055555555555557</v>
      </c>
      <c r="H139" s="14">
        <v>0.016666666666666666</v>
      </c>
      <c r="I139" s="19">
        <f>Аккумуляторы!$B$56+Аккумуляторы!$B$59+20*IF(Аккумуляторы!$F$2=1,Аккумуляторы!$B$9,IF(Аккумуляторы!$F$2=2,Аккумуляторы!$B$28,Аккумуляторы!$B$43))</f>
        <v>3414</v>
      </c>
    </row>
    <row r="140" spans="1:9" ht="12.75" hidden="1" outlineLevel="4">
      <c r="A140" s="9" t="s">
        <v>364</v>
      </c>
      <c r="B140" s="14">
        <v>0.04513888888888889</v>
      </c>
      <c r="C140" s="14">
        <v>0.03819444444444444</v>
      </c>
      <c r="D140" s="14">
        <v>0.034027777777777775</v>
      </c>
      <c r="E140" s="14">
        <v>0.029861111111111113</v>
      </c>
      <c r="F140" s="14">
        <v>0.025</v>
      </c>
      <c r="G140" s="14">
        <v>0.020833333333333332</v>
      </c>
      <c r="H140" s="14">
        <v>0.019444444444444445</v>
      </c>
      <c r="I140" s="19">
        <f>Аккумуляторы!$B$56+Аккумуляторы!$B$59+20*IF(Аккумуляторы!$F$2=1,Аккумуляторы!$B$11,IF(Аккумуляторы!$F$2=2,Аккумуляторы!$B$29,Аккумуляторы!$B$44))</f>
        <v>3993.2</v>
      </c>
    </row>
    <row r="141" spans="1:9" ht="12.75" hidden="1" outlineLevel="4">
      <c r="A141" s="9" t="s">
        <v>365</v>
      </c>
      <c r="B141" s="14">
        <v>0.07291666666666667</v>
      </c>
      <c r="C141" s="14">
        <v>0.05902777777777778</v>
      </c>
      <c r="D141" s="14">
        <v>0.04513888888888889</v>
      </c>
      <c r="E141" s="14">
        <v>0.03819444444444444</v>
      </c>
      <c r="F141" s="14">
        <v>0.034722222222222224</v>
      </c>
      <c r="G141" s="14">
        <v>0.030555555555555555</v>
      </c>
      <c r="H141" s="14">
        <v>0.02638888888888889</v>
      </c>
      <c r="I141" s="19">
        <f>Аккумуляторы!$B$56+Аккумуляторы!$B$59+20*IF(Аккумуляторы!$F$2=1,Аккумуляторы!$B$12,IF(Аккумуляторы!$F$2=2,Аккумуляторы!$B$30,Аккумуляторы!$B$45))</f>
        <v>4531.8</v>
      </c>
    </row>
    <row r="142" spans="1:9" ht="12.75" hidden="1" outlineLevel="4">
      <c r="A142" s="9" t="s">
        <v>366</v>
      </c>
      <c r="B142" s="14">
        <v>0.10555555555555556</v>
      </c>
      <c r="C142" s="14">
        <v>0.09513888888888888</v>
      </c>
      <c r="D142" s="14">
        <v>0.08472222222222221</v>
      </c>
      <c r="E142" s="14">
        <v>0.07430555555555556</v>
      </c>
      <c r="F142" s="14">
        <v>0.06388888888888888</v>
      </c>
      <c r="G142" s="14">
        <v>0.05347222222222222</v>
      </c>
      <c r="H142" s="14">
        <v>0.04305555555555556</v>
      </c>
      <c r="I142" s="19">
        <f>Аккумуляторы!$B$56+Аккумуляторы!$B$59+20*IF(Аккумуляторы!$F$2=1,Аккумуляторы!$B$13,IF(Аккумуляторы!$F$2=2,0,Аккумуляторы!$B$46))</f>
        <v>5565.2</v>
      </c>
    </row>
    <row r="143" spans="1:9" ht="12.75" hidden="1" outlineLevel="4">
      <c r="A143" s="9" t="s">
        <v>367</v>
      </c>
      <c r="B143" s="14">
        <v>0.12847222222222224</v>
      </c>
      <c r="C143" s="14">
        <v>0.1173611111111111</v>
      </c>
      <c r="D143" s="14">
        <v>0.10972222222222222</v>
      </c>
      <c r="E143" s="14">
        <v>0.1013888888888889</v>
      </c>
      <c r="F143" s="14">
        <v>0.09375</v>
      </c>
      <c r="G143" s="14">
        <v>0.08611111111111112</v>
      </c>
      <c r="H143" s="14">
        <v>0.07777777777777778</v>
      </c>
      <c r="I143" s="19">
        <f>Аккумуляторы!$B$56+Аккумуляторы!$B$59+20*IF(Аккумуляторы!$F$2=1,Аккумуляторы!$B$15,IF(Аккумуляторы!$F$2=2,0,Аккумуляторы!$B$48))</f>
        <v>7033.8</v>
      </c>
    </row>
    <row r="144" spans="1:9" ht="12.75" hidden="1" outlineLevel="4">
      <c r="A144" s="9" t="s">
        <v>368</v>
      </c>
      <c r="B144" s="14">
        <v>0.20138888888888887</v>
      </c>
      <c r="C144" s="14">
        <v>0.17569444444444446</v>
      </c>
      <c r="D144" s="14">
        <v>0.15069444444444444</v>
      </c>
      <c r="E144" s="14">
        <v>0.125</v>
      </c>
      <c r="F144" s="14">
        <v>0.11875</v>
      </c>
      <c r="G144" s="14">
        <v>0.11319444444444444</v>
      </c>
      <c r="H144" s="14">
        <v>0.1076388888888889</v>
      </c>
      <c r="I144" s="19">
        <f>Аккумуляторы!$B$56+Аккумуляторы!$B$59+20*IF(Аккумуляторы!$F$2=1,Аккумуляторы!$B$18,IF(Аккумуляторы!$F$2=2,Аккумуляторы!$B$33,Аккумуляторы!$B$50))</f>
        <v>8557</v>
      </c>
    </row>
    <row r="145" spans="1:9" ht="12.75" hidden="1" outlineLevel="3" collapsed="1">
      <c r="A145" s="105" t="s">
        <v>768</v>
      </c>
      <c r="B145" s="105"/>
      <c r="C145" s="105"/>
      <c r="D145" s="105"/>
      <c r="E145" s="105"/>
      <c r="F145" s="105"/>
      <c r="G145" s="105"/>
      <c r="H145" s="105"/>
      <c r="I145" s="105"/>
    </row>
    <row r="146" spans="1:9" ht="12.75" hidden="1" outlineLevel="4">
      <c r="A146" s="17" t="s">
        <v>837</v>
      </c>
      <c r="B146" s="2"/>
      <c r="C146" s="80" t="s">
        <v>775</v>
      </c>
      <c r="D146" s="80"/>
      <c r="E146" s="80"/>
      <c r="F146" s="80"/>
      <c r="G146" s="80"/>
      <c r="H146" s="80"/>
      <c r="I146" s="83" t="s">
        <v>715</v>
      </c>
    </row>
    <row r="147" spans="1:9" ht="12.75" hidden="1" outlineLevel="4">
      <c r="A147" s="16" t="s">
        <v>838</v>
      </c>
      <c r="B147" s="13" t="s">
        <v>846</v>
      </c>
      <c r="C147" s="13" t="s">
        <v>852</v>
      </c>
      <c r="D147" s="13" t="s">
        <v>847</v>
      </c>
      <c r="E147" s="24" t="s">
        <v>853</v>
      </c>
      <c r="F147" s="13" t="s">
        <v>848</v>
      </c>
      <c r="G147" s="13" t="s">
        <v>854</v>
      </c>
      <c r="H147" s="13" t="s">
        <v>765</v>
      </c>
      <c r="I147" s="83"/>
    </row>
    <row r="148" spans="1:9" ht="12.75" hidden="1" outlineLevel="4">
      <c r="A148" s="11" t="s">
        <v>1009</v>
      </c>
      <c r="B148" s="14">
        <v>0.008333333333333333</v>
      </c>
      <c r="C148" s="14">
        <v>0.007638888888888889</v>
      </c>
      <c r="D148" s="14">
        <v>0.006944444444444444</v>
      </c>
      <c r="E148" s="14">
        <v>0.00625</v>
      </c>
      <c r="F148" s="14">
        <v>0.00625</v>
      </c>
      <c r="G148" s="14">
        <v>0.005555555555555556</v>
      </c>
      <c r="H148" s="14">
        <v>0.004861111111111111</v>
      </c>
      <c r="I148" s="19">
        <f>1*(Аккумуляторы!$B$65)</f>
        <v>1830</v>
      </c>
    </row>
    <row r="149" spans="1:9" ht="12.75" hidden="1" outlineLevel="4">
      <c r="A149" s="11" t="s">
        <v>1010</v>
      </c>
      <c r="B149" s="14">
        <v>0.025694444444444447</v>
      </c>
      <c r="C149" s="14">
        <v>0.02291666666666667</v>
      </c>
      <c r="D149" s="14">
        <v>0.02013888888888889</v>
      </c>
      <c r="E149" s="14">
        <v>0.019444444444444445</v>
      </c>
      <c r="F149" s="14">
        <v>0.018055555555555557</v>
      </c>
      <c r="G149" s="14">
        <v>0.016666666666666666</v>
      </c>
      <c r="H149" s="14">
        <v>0.013888888888888888</v>
      </c>
      <c r="I149" s="19">
        <f>2*(Аккумуляторы!$B$65)</f>
        <v>3660</v>
      </c>
    </row>
    <row r="150" spans="1:9" ht="12.75" hidden="1" outlineLevel="4">
      <c r="A150" s="11" t="s">
        <v>1011</v>
      </c>
      <c r="B150" s="14">
        <v>0.03888888888888889</v>
      </c>
      <c r="C150" s="14">
        <v>0.03680555555555556</v>
      </c>
      <c r="D150" s="14">
        <v>0.035416666666666666</v>
      </c>
      <c r="E150" s="14">
        <v>0.03333333333333333</v>
      </c>
      <c r="F150" s="14">
        <v>0.03125</v>
      </c>
      <c r="G150" s="14">
        <v>0.029861111111111113</v>
      </c>
      <c r="H150" s="14">
        <v>0.025694444444444447</v>
      </c>
      <c r="I150" s="19">
        <f>3*(Аккумуляторы!$B$65)</f>
        <v>5490</v>
      </c>
    </row>
    <row r="151" spans="1:9" ht="12.75" hidden="1" outlineLevel="4">
      <c r="A151" s="81" t="s">
        <v>757</v>
      </c>
      <c r="B151" s="2"/>
      <c r="C151" s="80" t="s">
        <v>775</v>
      </c>
      <c r="D151" s="80"/>
      <c r="E151" s="80"/>
      <c r="F151" s="80"/>
      <c r="G151" s="80"/>
      <c r="H151" s="80"/>
      <c r="I151" s="83" t="s">
        <v>715</v>
      </c>
    </row>
    <row r="152" spans="1:9" ht="12.75" hidden="1" outlineLevel="4">
      <c r="A152" s="82"/>
      <c r="B152" s="13" t="s">
        <v>846</v>
      </c>
      <c r="C152" s="13" t="s">
        <v>852</v>
      </c>
      <c r="D152" s="13" t="s">
        <v>847</v>
      </c>
      <c r="E152" s="24" t="s">
        <v>853</v>
      </c>
      <c r="F152" s="13" t="s">
        <v>848</v>
      </c>
      <c r="G152" s="13" t="s">
        <v>854</v>
      </c>
      <c r="H152" s="13" t="s">
        <v>765</v>
      </c>
      <c r="I152" s="83"/>
    </row>
    <row r="153" spans="1:9" ht="12.75" hidden="1" outlineLevel="4">
      <c r="A153" s="9" t="s">
        <v>362</v>
      </c>
      <c r="B153" s="14">
        <v>0.016666666666666666</v>
      </c>
      <c r="C153" s="14">
        <v>0.014583333333333332</v>
      </c>
      <c r="D153" s="14">
        <v>0.013194444444444444</v>
      </c>
      <c r="E153" s="14">
        <v>0.011805555555555555</v>
      </c>
      <c r="F153" s="14">
        <v>0.010416666666666666</v>
      </c>
      <c r="G153" s="14">
        <v>0.009722222222222222</v>
      </c>
      <c r="H153" s="14">
        <v>0.009027777777777779</v>
      </c>
      <c r="I153" s="19">
        <f>Аккумуляторы!$B$56+Аккумуляторы!$B$59+20*IF(Аккумуляторы!$F$2=1,Аккумуляторы!$B$9,IF(Аккумуляторы!$F$2=2,Аккумуляторы!$B$28,Аккумуляторы!$B$43))</f>
        <v>3414</v>
      </c>
    </row>
    <row r="154" spans="1:9" ht="12.75" hidden="1" outlineLevel="4">
      <c r="A154" s="9" t="s">
        <v>364</v>
      </c>
      <c r="B154" s="14">
        <v>0.019444444444444445</v>
      </c>
      <c r="C154" s="14">
        <v>0.018055555555555557</v>
      </c>
      <c r="D154" s="14">
        <v>0.017361111111111112</v>
      </c>
      <c r="E154" s="14">
        <v>0.015972222222222224</v>
      </c>
      <c r="F154" s="14">
        <v>0.014583333333333332</v>
      </c>
      <c r="G154" s="14">
        <v>0.013888888888888888</v>
      </c>
      <c r="H154" s="14">
        <v>0.011111111111111112</v>
      </c>
      <c r="I154" s="19">
        <f>Аккумуляторы!$B$56+Аккумуляторы!$B$59+20*IF(Аккумуляторы!$F$2=1,Аккумуляторы!$B$11,IF(Аккумуляторы!$F$2=2,Аккумуляторы!$B$29,Аккумуляторы!$B$44))</f>
        <v>3993.2</v>
      </c>
    </row>
    <row r="155" spans="1:9" ht="12.75" hidden="1" outlineLevel="4">
      <c r="A155" s="9" t="s">
        <v>365</v>
      </c>
      <c r="B155" s="14">
        <v>0.02638888888888889</v>
      </c>
      <c r="C155" s="14">
        <v>0.022222222222222223</v>
      </c>
      <c r="D155" s="14">
        <v>0.02013888888888889</v>
      </c>
      <c r="E155" s="14">
        <v>0.01875</v>
      </c>
      <c r="F155" s="14">
        <v>0.018055555555555557</v>
      </c>
      <c r="G155" s="14">
        <v>0.016666666666666666</v>
      </c>
      <c r="H155" s="14">
        <v>0.015277777777777777</v>
      </c>
      <c r="I155" s="19">
        <f>Аккумуляторы!$B$56+Аккумуляторы!$B$59+20*IF(Аккумуляторы!$F$2=1,Аккумуляторы!$B$12,IF(Аккумуляторы!$F$2=2,Аккумуляторы!$B$30,Аккумуляторы!$B$45))</f>
        <v>4531.8</v>
      </c>
    </row>
    <row r="156" spans="1:9" ht="12.75" hidden="1" outlineLevel="4">
      <c r="A156" s="9" t="s">
        <v>366</v>
      </c>
      <c r="B156" s="14">
        <v>0.04305555555555556</v>
      </c>
      <c r="C156" s="14">
        <v>0.03958333333333333</v>
      </c>
      <c r="D156" s="14">
        <v>0.0375</v>
      </c>
      <c r="E156" s="14">
        <v>0.035416666666666666</v>
      </c>
      <c r="F156" s="14">
        <v>0.03333333333333333</v>
      </c>
      <c r="G156" s="14">
        <v>0.03125</v>
      </c>
      <c r="H156" s="14">
        <v>0.027083333333333334</v>
      </c>
      <c r="I156" s="19">
        <f>Аккумуляторы!$B$56+Аккумуляторы!$B$59+20*IF(Аккумуляторы!$F$2=1,Аккумуляторы!$B$13,IF(Аккумуляторы!$F$2=2,0,Аккумуляторы!$B$46))</f>
        <v>5565.2</v>
      </c>
    </row>
    <row r="157" spans="1:9" ht="12.75" hidden="1" outlineLevel="4">
      <c r="A157" s="9" t="s">
        <v>367</v>
      </c>
      <c r="B157" s="14">
        <v>0.07777777777777778</v>
      </c>
      <c r="C157" s="14">
        <v>0.07013888888888889</v>
      </c>
      <c r="D157" s="14">
        <v>0.06180555555555556</v>
      </c>
      <c r="E157" s="14">
        <v>0.05416666666666667</v>
      </c>
      <c r="F157" s="14">
        <v>0.04583333333333334</v>
      </c>
      <c r="G157" s="14">
        <v>0.04027777777777778</v>
      </c>
      <c r="H157" s="14">
        <v>0.03680555555555556</v>
      </c>
      <c r="I157" s="19">
        <f>Аккумуляторы!$B$56+Аккумуляторы!$B$59+20*IF(Аккумуляторы!$F$2=1,Аккумуляторы!$B$15,IF(Аккумуляторы!$F$2=2,0,Аккумуляторы!$B$48))</f>
        <v>7033.8</v>
      </c>
    </row>
    <row r="158" spans="1:9" ht="12.75" hidden="1" outlineLevel="4">
      <c r="A158" s="9" t="s">
        <v>368</v>
      </c>
      <c r="B158" s="14">
        <v>0.1076388888888889</v>
      </c>
      <c r="C158" s="14">
        <v>0.10208333333333335</v>
      </c>
      <c r="D158" s="14">
        <v>0.09583333333333333</v>
      </c>
      <c r="E158" s="14">
        <v>0.09027777777777778</v>
      </c>
      <c r="F158" s="14">
        <v>0.08472222222222221</v>
      </c>
      <c r="G158" s="14">
        <v>0.07916666666666666</v>
      </c>
      <c r="H158" s="14">
        <v>0.06736111111111111</v>
      </c>
      <c r="I158" s="19">
        <f>Аккумуляторы!$B$56+Аккумуляторы!$B$59+20*IF(Аккумуляторы!$F$2=1,Аккумуляторы!$B$18,IF(Аккумуляторы!$F$2=2,Аккумуляторы!$B$33,Аккумуляторы!$B$50))</f>
        <v>8557</v>
      </c>
    </row>
    <row r="159" spans="1:9" ht="13.5" hidden="1" outlineLevel="3" collapsed="1" thickBot="1">
      <c r="A159" s="105" t="s">
        <v>769</v>
      </c>
      <c r="B159" s="105"/>
      <c r="C159" s="105"/>
      <c r="D159" s="105"/>
      <c r="E159" s="105"/>
      <c r="F159" s="105"/>
      <c r="G159" s="105"/>
      <c r="H159" s="105"/>
      <c r="I159" s="105"/>
    </row>
    <row r="160" spans="1:9" ht="12.75" hidden="1" outlineLevel="4">
      <c r="A160" s="17" t="s">
        <v>837</v>
      </c>
      <c r="B160" s="2"/>
      <c r="C160" s="80" t="s">
        <v>775</v>
      </c>
      <c r="D160" s="80"/>
      <c r="E160" s="80"/>
      <c r="F160" s="80"/>
      <c r="G160" s="80"/>
      <c r="H160" s="80"/>
      <c r="I160" s="83" t="s">
        <v>715</v>
      </c>
    </row>
    <row r="161" spans="1:9" ht="12.75" hidden="1" outlineLevel="4">
      <c r="A161" s="16" t="s">
        <v>838</v>
      </c>
      <c r="B161" s="13" t="s">
        <v>847</v>
      </c>
      <c r="C161" s="13" t="s">
        <v>848</v>
      </c>
      <c r="D161" s="13" t="s">
        <v>849</v>
      </c>
      <c r="E161" s="24" t="s">
        <v>850</v>
      </c>
      <c r="F161" s="13" t="s">
        <v>851</v>
      </c>
      <c r="G161" s="13" t="s">
        <v>855</v>
      </c>
      <c r="H161" s="13" t="s">
        <v>766</v>
      </c>
      <c r="I161" s="83"/>
    </row>
    <row r="162" spans="1:9" ht="12.75" hidden="1" outlineLevel="4">
      <c r="A162" s="11" t="s">
        <v>1009</v>
      </c>
      <c r="B162" s="14">
        <v>0.006944444444444444</v>
      </c>
      <c r="C162" s="14">
        <v>0.00625</v>
      </c>
      <c r="D162" s="14">
        <v>0.005555555555555556</v>
      </c>
      <c r="E162" s="14">
        <v>0.004166666666666667</v>
      </c>
      <c r="F162" s="14">
        <v>0.003472222222222222</v>
      </c>
      <c r="G162" s="14">
        <v>0.002777777777777778</v>
      </c>
      <c r="H162" s="14">
        <v>0.002777777777777778</v>
      </c>
      <c r="I162" s="19">
        <f>1*(Аккумуляторы!$B$65)</f>
        <v>1830</v>
      </c>
    </row>
    <row r="163" spans="1:9" ht="12.75" hidden="1" outlineLevel="4">
      <c r="A163" s="11" t="s">
        <v>1010</v>
      </c>
      <c r="B163" s="14">
        <v>0.02013888888888889</v>
      </c>
      <c r="C163" s="14">
        <v>0.018055555555555557</v>
      </c>
      <c r="D163" s="14">
        <v>0.015277777777777777</v>
      </c>
      <c r="E163" s="14">
        <v>0.013194444444444444</v>
      </c>
      <c r="F163" s="14">
        <v>0.010416666666666666</v>
      </c>
      <c r="G163" s="14">
        <v>0.009722222222222222</v>
      </c>
      <c r="H163" s="14">
        <v>0.008333333333333333</v>
      </c>
      <c r="I163" s="19">
        <f>2*(Аккумуляторы!$B$65)</f>
        <v>3660</v>
      </c>
    </row>
    <row r="164" spans="1:9" ht="12.75" hidden="1" outlineLevel="4">
      <c r="A164" s="11" t="s">
        <v>1011</v>
      </c>
      <c r="B164" s="14">
        <v>0.035416666666666666</v>
      </c>
      <c r="C164" s="14">
        <v>0.03125</v>
      </c>
      <c r="D164" s="14">
        <v>0.027777777777777776</v>
      </c>
      <c r="E164" s="14">
        <v>0.024305555555555556</v>
      </c>
      <c r="F164" s="14">
        <v>0.02013888888888889</v>
      </c>
      <c r="G164" s="14">
        <v>0.01875</v>
      </c>
      <c r="H164" s="14">
        <v>0.017361111111111112</v>
      </c>
      <c r="I164" s="19">
        <f>3*(Аккумуляторы!$B$65)</f>
        <v>5490</v>
      </c>
    </row>
    <row r="165" spans="1:9" ht="12.75" hidden="1" outlineLevel="4">
      <c r="A165" s="81" t="s">
        <v>757</v>
      </c>
      <c r="B165" s="2"/>
      <c r="C165" s="80" t="s">
        <v>775</v>
      </c>
      <c r="D165" s="80"/>
      <c r="E165" s="80"/>
      <c r="F165" s="80"/>
      <c r="G165" s="80"/>
      <c r="H165" s="80"/>
      <c r="I165" s="83" t="s">
        <v>715</v>
      </c>
    </row>
    <row r="166" spans="1:9" ht="12.75" hidden="1" outlineLevel="4">
      <c r="A166" s="82"/>
      <c r="B166" s="13" t="s">
        <v>847</v>
      </c>
      <c r="C166" s="13" t="s">
        <v>848</v>
      </c>
      <c r="D166" s="13" t="s">
        <v>849</v>
      </c>
      <c r="E166" s="24" t="s">
        <v>850</v>
      </c>
      <c r="F166" s="13" t="s">
        <v>851</v>
      </c>
      <c r="G166" s="13" t="s">
        <v>855</v>
      </c>
      <c r="H166" s="13" t="s">
        <v>766</v>
      </c>
      <c r="I166" s="83"/>
    </row>
    <row r="167" spans="1:9" ht="12.75" hidden="1" outlineLevel="4">
      <c r="A167" s="9" t="s">
        <v>362</v>
      </c>
      <c r="B167" s="14">
        <v>0.013194444444444444</v>
      </c>
      <c r="C167" s="14">
        <v>0.010416666666666666</v>
      </c>
      <c r="D167" s="14">
        <v>0.009027777777777779</v>
      </c>
      <c r="E167" s="14">
        <v>0.008333333333333333</v>
      </c>
      <c r="F167" s="14">
        <v>0.006944444444444444</v>
      </c>
      <c r="G167" s="14">
        <v>0.00625</v>
      </c>
      <c r="H167" s="14">
        <v>0.005555555555555556</v>
      </c>
      <c r="I167" s="19">
        <f>Аккумуляторы!$B$56+Аккумуляторы!$B$59+20*IF(Аккумуляторы!$F$2=1,Аккумуляторы!$B$9,IF(Аккумуляторы!$F$2=2,Аккумуляторы!$B$28,Аккумуляторы!$B$43))</f>
        <v>3414</v>
      </c>
    </row>
    <row r="168" spans="1:9" ht="12.75" hidden="1" outlineLevel="4">
      <c r="A168" s="9" t="s">
        <v>364</v>
      </c>
      <c r="B168" s="14">
        <v>0.017361111111111112</v>
      </c>
      <c r="C168" s="14">
        <v>0.014583333333333332</v>
      </c>
      <c r="D168" s="14">
        <v>0.011111111111111112</v>
      </c>
      <c r="E168" s="14">
        <v>0.009722222222222222</v>
      </c>
      <c r="F168" s="14">
        <v>0.008333333333333333</v>
      </c>
      <c r="G168" s="14">
        <v>0.006944444444444444</v>
      </c>
      <c r="H168" s="14">
        <v>0.00625</v>
      </c>
      <c r="I168" s="19">
        <f>Аккумуляторы!$B$56+Аккумуляторы!$B$59+20*IF(Аккумуляторы!$F$2=1,Аккумуляторы!$B$11,IF(Аккумуляторы!$F$2=2,Аккумуляторы!$B$29,Аккумуляторы!$B$44))</f>
        <v>3993.2</v>
      </c>
    </row>
    <row r="169" spans="1:9" ht="12.75" hidden="1" outlineLevel="4">
      <c r="A169" s="9" t="s">
        <v>365</v>
      </c>
      <c r="B169" s="14">
        <v>0.02013888888888889</v>
      </c>
      <c r="C169" s="14">
        <v>0.018055555555555557</v>
      </c>
      <c r="D169" s="14">
        <v>0.015277777777777777</v>
      </c>
      <c r="E169" s="14">
        <v>0.013888888888888888</v>
      </c>
      <c r="F169" s="14">
        <v>0.011805555555555555</v>
      </c>
      <c r="G169" s="14">
        <v>0.009722222222222222</v>
      </c>
      <c r="H169" s="14">
        <v>0.008333333333333333</v>
      </c>
      <c r="I169" s="19">
        <f>Аккумуляторы!$B$56+Аккумуляторы!$B$59+20*IF(Аккумуляторы!$F$2=1,Аккумуляторы!$B$12,IF(Аккумуляторы!$F$2=2,Аккумуляторы!$B$30,Аккумуляторы!$B$45))</f>
        <v>4531.8</v>
      </c>
    </row>
    <row r="170" spans="1:9" ht="12.75" hidden="1" outlineLevel="4">
      <c r="A170" s="9" t="s">
        <v>366</v>
      </c>
      <c r="B170" s="14">
        <v>0.0375</v>
      </c>
      <c r="C170" s="14">
        <v>0.03333333333333333</v>
      </c>
      <c r="D170" s="14">
        <v>0.027083333333333334</v>
      </c>
      <c r="E170" s="14">
        <v>0.025</v>
      </c>
      <c r="F170" s="14">
        <v>0.020833333333333332</v>
      </c>
      <c r="G170" s="14">
        <v>0.01875</v>
      </c>
      <c r="H170" s="14">
        <v>0.017361111111111112</v>
      </c>
      <c r="I170" s="19">
        <f>Аккумуляторы!$B$56+Аккумуляторы!$B$59+20*IF(Аккумуляторы!$F$2=1,Аккумуляторы!$B$13,IF(Аккумуляторы!$F$2=2,0,Аккумуляторы!$B$46))</f>
        <v>5565.2</v>
      </c>
    </row>
    <row r="171" spans="1:9" ht="12.75" hidden="1" outlineLevel="4">
      <c r="A171" s="9" t="s">
        <v>367</v>
      </c>
      <c r="B171" s="14">
        <v>0.06180555555555556</v>
      </c>
      <c r="C171" s="14">
        <v>0.04583333333333334</v>
      </c>
      <c r="D171" s="14">
        <v>0.03680555555555556</v>
      </c>
      <c r="E171" s="14">
        <v>0.035416666666666666</v>
      </c>
      <c r="F171" s="14">
        <v>0.03194444444444445</v>
      </c>
      <c r="G171" s="14">
        <v>0.027777777777777776</v>
      </c>
      <c r="H171" s="14">
        <v>0.024305555555555556</v>
      </c>
      <c r="I171" s="19">
        <f>Аккумуляторы!$B$56+Аккумуляторы!$B$59+20*IF(Аккумуляторы!$F$2=1,Аккумуляторы!$B$15,IF(Аккумуляторы!$F$2=2,0,Аккумуляторы!$B$48))</f>
        <v>7033.8</v>
      </c>
    </row>
    <row r="172" spans="1:9" ht="13.5" hidden="1" outlineLevel="4" thickBot="1">
      <c r="A172" s="9" t="s">
        <v>368</v>
      </c>
      <c r="B172" s="14">
        <v>0.09583333333333333</v>
      </c>
      <c r="C172" s="14">
        <v>0.08472222222222221</v>
      </c>
      <c r="D172" s="14">
        <v>0.06736111111111111</v>
      </c>
      <c r="E172" s="14">
        <v>0.06180555555555556</v>
      </c>
      <c r="F172" s="14">
        <v>0.05069444444444445</v>
      </c>
      <c r="G172" s="14">
        <v>0.04097222222222222</v>
      </c>
      <c r="H172" s="14">
        <v>0.03819444444444444</v>
      </c>
      <c r="I172" s="19">
        <f>Аккумуляторы!$B$56+Аккумуляторы!$B$59+20*IF(Аккумуляторы!$F$2=1,Аккумуляторы!$B$18,IF(Аккумуляторы!$F$2=2,Аккумуляторы!$B$33,Аккумуляторы!$B$50))</f>
        <v>8557</v>
      </c>
    </row>
    <row r="173" spans="1:9" ht="13.5" outlineLevel="1" collapsed="1" thickBot="1">
      <c r="A173" s="67" t="s">
        <v>698</v>
      </c>
      <c r="B173" s="68"/>
      <c r="C173" s="68"/>
      <c r="D173" s="68"/>
      <c r="E173" s="68"/>
      <c r="F173" s="68"/>
      <c r="G173" s="68"/>
      <c r="H173" s="68"/>
      <c r="I173" s="69"/>
    </row>
    <row r="174" spans="1:9" ht="12.75" hidden="1" outlineLevel="2">
      <c r="A174" s="3" t="s">
        <v>770</v>
      </c>
      <c r="B174" s="110" t="s">
        <v>772</v>
      </c>
      <c r="C174" s="111"/>
      <c r="D174" s="111"/>
      <c r="E174" s="111"/>
      <c r="F174" s="111"/>
      <c r="G174" s="111"/>
      <c r="H174" s="112"/>
      <c r="I174" s="4" t="s">
        <v>715</v>
      </c>
    </row>
    <row r="175" spans="1:9" ht="12.75" hidden="1" outlineLevel="2">
      <c r="A175" s="40" t="s">
        <v>699</v>
      </c>
      <c r="B175" s="109" t="s">
        <v>773</v>
      </c>
      <c r="C175" s="109"/>
      <c r="D175" s="109"/>
      <c r="E175" s="109"/>
      <c r="F175" s="109"/>
      <c r="G175" s="109"/>
      <c r="H175" s="109"/>
      <c r="I175" s="19">
        <v>225</v>
      </c>
    </row>
    <row r="176" spans="1:9" ht="12.75" hidden="1" outlineLevel="2">
      <c r="A176" s="40" t="s">
        <v>700</v>
      </c>
      <c r="B176" s="109"/>
      <c r="C176" s="109"/>
      <c r="D176" s="109"/>
      <c r="E176" s="109"/>
      <c r="F176" s="109"/>
      <c r="G176" s="109"/>
      <c r="H176" s="109"/>
      <c r="I176" s="19">
        <v>350</v>
      </c>
    </row>
    <row r="177" spans="1:9" ht="12.75" hidden="1" outlineLevel="2">
      <c r="A177" s="40" t="s">
        <v>771</v>
      </c>
      <c r="B177" s="104" t="s">
        <v>774</v>
      </c>
      <c r="C177" s="104"/>
      <c r="D177" s="104"/>
      <c r="E177" s="104"/>
      <c r="F177" s="104"/>
      <c r="G177" s="104"/>
      <c r="H177" s="104"/>
      <c r="I177" s="19">
        <v>157</v>
      </c>
    </row>
    <row r="178" spans="1:9" ht="14.25">
      <c r="A178" s="99" t="s">
        <v>1151</v>
      </c>
      <c r="B178" s="100"/>
      <c r="C178" s="100"/>
      <c r="D178" s="100"/>
      <c r="E178" s="100"/>
      <c r="F178" s="100"/>
      <c r="G178" s="100"/>
      <c r="H178" s="100"/>
      <c r="I178" s="101"/>
    </row>
    <row r="179" spans="1:9" ht="13.5" outlineLevel="1" collapsed="1" thickBot="1">
      <c r="A179" s="94" t="s">
        <v>893</v>
      </c>
      <c r="B179" s="95"/>
      <c r="C179" s="95"/>
      <c r="D179" s="95"/>
      <c r="E179" s="95"/>
      <c r="F179" s="95"/>
      <c r="G179" s="95"/>
      <c r="H179" s="95"/>
      <c r="I179" s="96"/>
    </row>
    <row r="180" spans="1:9" ht="12.75" hidden="1" outlineLevel="2">
      <c r="A180" s="3" t="s">
        <v>696</v>
      </c>
      <c r="B180" s="90" t="s">
        <v>710</v>
      </c>
      <c r="C180" s="90"/>
      <c r="D180" s="90" t="s">
        <v>713</v>
      </c>
      <c r="E180" s="90"/>
      <c r="F180" s="90" t="s">
        <v>712</v>
      </c>
      <c r="G180" s="90"/>
      <c r="H180" s="3" t="s">
        <v>714</v>
      </c>
      <c r="I180" s="4" t="s">
        <v>715</v>
      </c>
    </row>
    <row r="181" spans="1:9" ht="12.75" hidden="1" outlineLevel="2">
      <c r="A181" s="40" t="s">
        <v>896</v>
      </c>
      <c r="B181" s="103" t="s">
        <v>707</v>
      </c>
      <c r="C181" s="103" t="s">
        <v>708</v>
      </c>
      <c r="D181" s="104" t="s">
        <v>901</v>
      </c>
      <c r="E181" s="104"/>
      <c r="F181" s="84" t="s">
        <v>898</v>
      </c>
      <c r="G181" s="85"/>
      <c r="H181" s="7">
        <v>12.3</v>
      </c>
      <c r="I181" s="19">
        <v>442</v>
      </c>
    </row>
    <row r="182" spans="1:9" ht="12.75" hidden="1" outlineLevel="2">
      <c r="A182" s="40" t="s">
        <v>897</v>
      </c>
      <c r="B182" s="103"/>
      <c r="C182" s="103"/>
      <c r="D182" s="104" t="s">
        <v>900</v>
      </c>
      <c r="E182" s="104"/>
      <c r="F182" s="86"/>
      <c r="G182" s="87"/>
      <c r="H182" s="7">
        <v>6.5</v>
      </c>
      <c r="I182" s="19">
        <v>388</v>
      </c>
    </row>
    <row r="183" spans="1:9" ht="13.5" hidden="1" outlineLevel="2" collapsed="1" thickBot="1">
      <c r="A183" s="66" t="s">
        <v>899</v>
      </c>
      <c r="B183" s="66"/>
      <c r="C183" s="66"/>
      <c r="D183" s="66"/>
      <c r="E183" s="66"/>
      <c r="F183" s="66"/>
      <c r="G183" s="66"/>
      <c r="H183" s="66"/>
      <c r="I183" s="66"/>
    </row>
    <row r="184" spans="1:9" ht="12.75" hidden="1" outlineLevel="3">
      <c r="A184" s="102" t="s">
        <v>697</v>
      </c>
      <c r="B184" s="2"/>
      <c r="C184" s="80" t="s">
        <v>775</v>
      </c>
      <c r="D184" s="80"/>
      <c r="E184" s="80"/>
      <c r="F184" s="80"/>
      <c r="G184" s="80"/>
      <c r="H184" s="80"/>
      <c r="I184" s="83" t="s">
        <v>715</v>
      </c>
    </row>
    <row r="185" spans="1:9" ht="12.75" hidden="1" outlineLevel="3">
      <c r="A185" s="102"/>
      <c r="B185" s="13" t="s">
        <v>701</v>
      </c>
      <c r="C185" s="13" t="s">
        <v>702</v>
      </c>
      <c r="D185" s="13" t="s">
        <v>703</v>
      </c>
      <c r="E185" s="13" t="s">
        <v>704</v>
      </c>
      <c r="F185" s="13" t="s">
        <v>705</v>
      </c>
      <c r="G185" s="24" t="s">
        <v>706</v>
      </c>
      <c r="H185" s="13" t="s">
        <v>723</v>
      </c>
      <c r="I185" s="83"/>
    </row>
    <row r="186" spans="1:9" ht="12.75" hidden="1" outlineLevel="3">
      <c r="A186" s="8" t="s">
        <v>716</v>
      </c>
      <c r="B186" s="14">
        <v>0.34652777777777777</v>
      </c>
      <c r="C186" s="14">
        <v>0.2</v>
      </c>
      <c r="D186" s="14">
        <v>0.14444444444444446</v>
      </c>
      <c r="E186" s="14">
        <v>0.1</v>
      </c>
      <c r="F186" s="14">
        <v>0.06944444444444443</v>
      </c>
      <c r="G186" s="14">
        <v>0.04097222222222222</v>
      </c>
      <c r="H186" s="14">
        <v>0.034722222222222224</v>
      </c>
      <c r="I186" s="19">
        <f>3*IF(Аккумуляторы!$F$2=1,Аккумуляторы!$B$9,IF(Аккумуляторы!$F$2=2,Аккумуляторы!$B$28,Аккумуляторы!$B$43))</f>
        <v>281.1</v>
      </c>
    </row>
    <row r="187" spans="1:9" ht="12.75" hidden="1" outlineLevel="3">
      <c r="A187" s="8" t="s">
        <v>836</v>
      </c>
      <c r="B187" s="14">
        <v>0.4763888888888889</v>
      </c>
      <c r="C187" s="14">
        <v>0.3090277777777778</v>
      </c>
      <c r="D187" s="14">
        <v>0.19791666666666666</v>
      </c>
      <c r="E187" s="14">
        <v>0.11805555555555557</v>
      </c>
      <c r="F187" s="14">
        <v>0.09375</v>
      </c>
      <c r="G187" s="14">
        <v>0.06944444444444443</v>
      </c>
      <c r="H187" s="14">
        <v>0.04513888888888889</v>
      </c>
      <c r="I187" s="19">
        <f>3*IF(Аккумуляторы!$F$2=1,Аккумуляторы!$B$11,IF(Аккумуляторы!$F$2=2,Аккумуляторы!$B$29,Аккумуляторы!$B$44))</f>
        <v>367.98</v>
      </c>
    </row>
    <row r="188" spans="1:9" ht="12.75" hidden="1" outlineLevel="3">
      <c r="A188" s="8" t="s">
        <v>717</v>
      </c>
      <c r="B188" s="14">
        <v>0.6166666666666667</v>
      </c>
      <c r="C188" s="14">
        <v>0.3736111111111111</v>
      </c>
      <c r="D188" s="14">
        <v>0.2701388888888889</v>
      </c>
      <c r="E188" s="14">
        <v>0.14583333333333334</v>
      </c>
      <c r="F188" s="14">
        <v>0.11041666666666666</v>
      </c>
      <c r="G188" s="14">
        <v>0.09166666666666667</v>
      </c>
      <c r="H188" s="14">
        <v>0.07291666666666667</v>
      </c>
      <c r="I188" s="19">
        <f>3*IF(Аккумуляторы!$F$2=1,Аккумуляторы!$B$12,IF(Аккумуляторы!$F$2=2,Аккумуляторы!$B$30,Аккумуляторы!$B$45))</f>
        <v>448.77</v>
      </c>
    </row>
    <row r="189" spans="1:9" ht="12.75" hidden="1" outlineLevel="3">
      <c r="A189" s="8" t="s">
        <v>718</v>
      </c>
      <c r="B189" s="14">
        <v>0.8006944444444444</v>
      </c>
      <c r="C189" s="14">
        <v>0.5548611111111111</v>
      </c>
      <c r="D189" s="14">
        <v>0.3833333333333333</v>
      </c>
      <c r="E189" s="14">
        <v>0.23194444444444443</v>
      </c>
      <c r="F189" s="14">
        <v>0.15972222222222224</v>
      </c>
      <c r="G189" s="14">
        <v>0.11944444444444445</v>
      </c>
      <c r="H189" s="14">
        <v>0.10555555555555556</v>
      </c>
      <c r="I189" s="19">
        <f>3*IF(Аккумуляторы!$F$2=1,Аккумуляторы!$B$13,IF(Аккумуляторы!$F$2=2,0,Аккумуляторы!$B$46))</f>
        <v>603.78</v>
      </c>
    </row>
    <row r="190" spans="1:9" ht="12.75" hidden="1" outlineLevel="3">
      <c r="A190" s="8" t="s">
        <v>719</v>
      </c>
      <c r="B190" s="14">
        <v>1.0819444444444444</v>
      </c>
      <c r="C190" s="14">
        <v>0.7541666666666668</v>
      </c>
      <c r="D190" s="14">
        <v>0.5729166666666666</v>
      </c>
      <c r="E190" s="14">
        <v>0.3534722222222222</v>
      </c>
      <c r="F190" s="14">
        <v>0.24305555555555555</v>
      </c>
      <c r="G190" s="14">
        <v>0.17569444444444446</v>
      </c>
      <c r="H190" s="14">
        <v>0.12847222222222224</v>
      </c>
      <c r="I190" s="19">
        <f>3*IF(Аккумуляторы!$F$2=1,Аккумуляторы!$B$15,IF(Аккумуляторы!$F$2=2,0,Аккумуляторы!$B$48))</f>
        <v>824.0699999999999</v>
      </c>
    </row>
    <row r="191" spans="1:9" ht="12.75" hidden="1" outlineLevel="3">
      <c r="A191" s="8" t="s">
        <v>721</v>
      </c>
      <c r="B191" s="14">
        <v>1.4777777777777779</v>
      </c>
      <c r="C191" s="14">
        <v>0.970138888888889</v>
      </c>
      <c r="D191" s="14">
        <v>0.7618055555555556</v>
      </c>
      <c r="E191" s="14">
        <v>0.49513888888888885</v>
      </c>
      <c r="F191" s="14">
        <v>0.3576388888888889</v>
      </c>
      <c r="G191" s="14">
        <v>0.275</v>
      </c>
      <c r="H191" s="14">
        <v>0.20138888888888887</v>
      </c>
      <c r="I191" s="19">
        <f>3*IF(Аккумуляторы!$F$2=1,Аккумуляторы!$B$18,IF(Аккумуляторы!$F$2=2,Аккумуляторы!$B$33,Аккумуляторы!$B$50))</f>
        <v>1052.5500000000002</v>
      </c>
    </row>
    <row r="192" spans="1:9" ht="12.75" hidden="1" outlineLevel="3">
      <c r="A192" s="8" t="s">
        <v>722</v>
      </c>
      <c r="B192" s="14">
        <v>2.2125</v>
      </c>
      <c r="C192" s="14">
        <v>1.4590277777777778</v>
      </c>
      <c r="D192" s="14">
        <v>1.0819444444444444</v>
      </c>
      <c r="E192" s="14">
        <v>0.7541666666666668</v>
      </c>
      <c r="F192" s="14">
        <v>0.5729166666666666</v>
      </c>
      <c r="G192" s="14">
        <v>0.40902777777777777</v>
      </c>
      <c r="H192" s="14">
        <v>0.3534722222222222</v>
      </c>
      <c r="I192" s="19">
        <f>6*IF(Аккумуляторы!$F$2=1,Аккумуляторы!$B$15,IF(Аккумуляторы!$F$2=2,0,Аккумуляторы!$B$48))</f>
        <v>1648.1399999999999</v>
      </c>
    </row>
    <row r="193" spans="1:9" ht="13.5" hidden="1" outlineLevel="3" thickBot="1">
      <c r="A193" s="8" t="s">
        <v>720</v>
      </c>
      <c r="B193" s="14">
        <v>3.0027777777777778</v>
      </c>
      <c r="C193" s="14">
        <v>1.986111111111111</v>
      </c>
      <c r="D193" s="14">
        <v>1.4777777777777779</v>
      </c>
      <c r="E193" s="14">
        <v>0.970138888888889</v>
      </c>
      <c r="F193" s="14">
        <v>0.7618055555555556</v>
      </c>
      <c r="G193" s="14">
        <v>0.6284722222222222</v>
      </c>
      <c r="H193" s="14">
        <v>0.49513888888888885</v>
      </c>
      <c r="I193" s="19">
        <f>6*IF(Аккумуляторы!$F$2=1,Аккумуляторы!$B$18,IF(Аккумуляторы!$F$2=2,Аккумуляторы!$B$33,Аккумуляторы!$B$50))</f>
        <v>2105.1000000000004</v>
      </c>
    </row>
    <row r="194" spans="1:9" ht="13.5" outlineLevel="1" collapsed="1" thickBot="1">
      <c r="A194" s="67" t="s">
        <v>894</v>
      </c>
      <c r="B194" s="68"/>
      <c r="C194" s="68"/>
      <c r="D194" s="68"/>
      <c r="E194" s="68"/>
      <c r="F194" s="68"/>
      <c r="G194" s="68"/>
      <c r="H194" s="68"/>
      <c r="I194" s="69"/>
    </row>
    <row r="195" spans="1:9" ht="12.75" hidden="1" outlineLevel="2">
      <c r="A195" s="3" t="s">
        <v>696</v>
      </c>
      <c r="B195" s="90" t="s">
        <v>710</v>
      </c>
      <c r="C195" s="90"/>
      <c r="D195" s="90" t="s">
        <v>713</v>
      </c>
      <c r="E195" s="90"/>
      <c r="F195" s="90" t="s">
        <v>712</v>
      </c>
      <c r="G195" s="90"/>
      <c r="H195" s="3" t="s">
        <v>714</v>
      </c>
      <c r="I195" s="4" t="s">
        <v>715</v>
      </c>
    </row>
    <row r="196" spans="1:9" ht="12.75" hidden="1" outlineLevel="2">
      <c r="A196" s="40" t="s">
        <v>902</v>
      </c>
      <c r="B196" s="103" t="s">
        <v>732</v>
      </c>
      <c r="C196" s="103" t="s">
        <v>733</v>
      </c>
      <c r="D196" s="104" t="s">
        <v>904</v>
      </c>
      <c r="E196" s="104"/>
      <c r="F196" s="84" t="s">
        <v>905</v>
      </c>
      <c r="G196" s="85"/>
      <c r="H196" s="7">
        <v>28</v>
      </c>
      <c r="I196" s="19">
        <v>819</v>
      </c>
    </row>
    <row r="197" spans="1:9" ht="12.75" hidden="1" outlineLevel="2">
      <c r="A197" s="40" t="s">
        <v>903</v>
      </c>
      <c r="B197" s="103"/>
      <c r="C197" s="103"/>
      <c r="D197" s="104" t="s">
        <v>900</v>
      </c>
      <c r="E197" s="104"/>
      <c r="F197" s="86"/>
      <c r="G197" s="87"/>
      <c r="H197" s="7">
        <v>13.2</v>
      </c>
      <c r="I197" s="19">
        <v>665</v>
      </c>
    </row>
    <row r="198" spans="1:9" ht="13.5" hidden="1" outlineLevel="2" collapsed="1" thickBot="1">
      <c r="A198" s="66" t="s">
        <v>909</v>
      </c>
      <c r="B198" s="66"/>
      <c r="C198" s="66"/>
      <c r="D198" s="66"/>
      <c r="E198" s="66"/>
      <c r="F198" s="66"/>
      <c r="G198" s="66"/>
      <c r="H198" s="66"/>
      <c r="I198" s="66"/>
    </row>
    <row r="199" spans="1:9" ht="12.75" hidden="1" outlineLevel="3">
      <c r="A199" s="102" t="s">
        <v>697</v>
      </c>
      <c r="B199" s="2"/>
      <c r="C199" s="80" t="s">
        <v>775</v>
      </c>
      <c r="D199" s="80"/>
      <c r="E199" s="80"/>
      <c r="F199" s="80"/>
      <c r="G199" s="80"/>
      <c r="H199" s="80"/>
      <c r="I199" s="83" t="s">
        <v>715</v>
      </c>
    </row>
    <row r="200" spans="1:9" ht="12.75" hidden="1" outlineLevel="3">
      <c r="A200" s="102"/>
      <c r="B200" s="13" t="s">
        <v>741</v>
      </c>
      <c r="C200" s="13" t="s">
        <v>742</v>
      </c>
      <c r="D200" s="13" t="s">
        <v>743</v>
      </c>
      <c r="E200" s="13" t="s">
        <v>744</v>
      </c>
      <c r="F200" s="24" t="s">
        <v>747</v>
      </c>
      <c r="G200" s="13" t="s">
        <v>745</v>
      </c>
      <c r="H200" s="13" t="s">
        <v>746</v>
      </c>
      <c r="I200" s="83"/>
    </row>
    <row r="201" spans="1:9" ht="12.75" hidden="1" outlineLevel="3">
      <c r="A201" s="8" t="s">
        <v>839</v>
      </c>
      <c r="B201" s="14">
        <v>0.1111111111111111</v>
      </c>
      <c r="C201" s="14">
        <v>0.1</v>
      </c>
      <c r="D201" s="14">
        <v>0.08819444444444445</v>
      </c>
      <c r="E201" s="14">
        <v>0.07708333333333334</v>
      </c>
      <c r="F201" s="14">
        <v>0.06527777777777778</v>
      </c>
      <c r="G201" s="14">
        <v>0.05416666666666667</v>
      </c>
      <c r="H201" s="14">
        <v>0.042361111111111106</v>
      </c>
      <c r="I201" s="19">
        <f>8*IF(Аккумуляторы!$F$2=1,Аккумуляторы!$B$9,IF(Аккумуляторы!$F$2=2,Аккумуляторы!$B$28,Аккумуляторы!$B$43))</f>
        <v>749.6</v>
      </c>
    </row>
    <row r="202" spans="1:9" ht="12.75" hidden="1" outlineLevel="3">
      <c r="A202" s="8" t="s">
        <v>840</v>
      </c>
      <c r="B202" s="14">
        <v>0.13472222222222222</v>
      </c>
      <c r="C202" s="14">
        <v>0.11805555555555557</v>
      </c>
      <c r="D202" s="14">
        <v>0.10902777777777778</v>
      </c>
      <c r="E202" s="14">
        <v>0.1</v>
      </c>
      <c r="F202" s="14">
        <v>0.09097222222222222</v>
      </c>
      <c r="G202" s="14">
        <v>0.08125</v>
      </c>
      <c r="H202" s="14">
        <v>0.07222222222222223</v>
      </c>
      <c r="I202" s="19">
        <f>8*IF(Аккумуляторы!$F$2=1,Аккумуляторы!$B$11,IF(Аккумуляторы!$F$2=2,Аккумуляторы!$B$29,Аккумуляторы!$B$44))</f>
        <v>981.28</v>
      </c>
    </row>
    <row r="203" spans="1:9" ht="12.75" hidden="1" outlineLevel="3">
      <c r="A203" s="8" t="s">
        <v>841</v>
      </c>
      <c r="B203" s="14">
        <v>0.17916666666666667</v>
      </c>
      <c r="C203" s="14">
        <v>0.14583333333333334</v>
      </c>
      <c r="D203" s="14">
        <v>0.12222222222222223</v>
      </c>
      <c r="E203" s="14">
        <v>0.11527777777777777</v>
      </c>
      <c r="F203" s="14">
        <v>0.10833333333333334</v>
      </c>
      <c r="G203" s="14">
        <v>0.1013888888888889</v>
      </c>
      <c r="H203" s="14">
        <v>0.09375</v>
      </c>
      <c r="I203" s="19">
        <f>8*IF(Аккумуляторы!$F$2=1,Аккумуляторы!$B$12,IF(Аккумуляторы!$F$2=2,Аккумуляторы!$B$30,Аккумуляторы!$B$45))</f>
        <v>1196.72</v>
      </c>
    </row>
    <row r="204" spans="1:9" ht="12.75" hidden="1" outlineLevel="3">
      <c r="A204" s="8" t="s">
        <v>842</v>
      </c>
      <c r="B204" s="14">
        <v>0.2888888888888889</v>
      </c>
      <c r="C204" s="14">
        <v>0.23194444444444443</v>
      </c>
      <c r="D204" s="14">
        <v>0.19583333333333333</v>
      </c>
      <c r="E204" s="14">
        <v>0.17430555555555557</v>
      </c>
      <c r="F204" s="14">
        <v>0.15277777777777776</v>
      </c>
      <c r="G204" s="14">
        <v>0.13125</v>
      </c>
      <c r="H204" s="14">
        <v>0.12083333333333333</v>
      </c>
      <c r="I204" s="19">
        <f>8*IF(Аккумуляторы!$F$2=1,Аккумуляторы!$B$13,IF(Аккумуляторы!$F$2=2,0,Аккумуляторы!$B$46))</f>
        <v>1610.08</v>
      </c>
    </row>
    <row r="205" spans="1:9" ht="12.75" hidden="1" outlineLevel="3">
      <c r="A205" s="8" t="s">
        <v>843</v>
      </c>
      <c r="B205" s="14">
        <v>0.3951388888888889</v>
      </c>
      <c r="C205" s="14">
        <v>0.3534722222222222</v>
      </c>
      <c r="D205" s="14">
        <v>0.3125</v>
      </c>
      <c r="E205" s="14">
        <v>0.2708333333333333</v>
      </c>
      <c r="F205" s="14">
        <v>0.22916666666666666</v>
      </c>
      <c r="G205" s="14">
        <v>0.19930555555555554</v>
      </c>
      <c r="H205" s="14">
        <v>0.18194444444444444</v>
      </c>
      <c r="I205" s="19">
        <f>8*IF(Аккумуляторы!$F$2=1,Аккумуляторы!$B$15,IF(Аккумуляторы!$F$2=2,0,Аккумуляторы!$B$48))</f>
        <v>2197.52</v>
      </c>
    </row>
    <row r="206" spans="1:9" ht="13.5" hidden="1" outlineLevel="3" thickBot="1">
      <c r="A206" s="8" t="s">
        <v>844</v>
      </c>
      <c r="B206" s="14">
        <v>0.5951388888888889</v>
      </c>
      <c r="C206" s="14">
        <v>0.49513888888888885</v>
      </c>
      <c r="D206" s="14">
        <v>0.40972222222222227</v>
      </c>
      <c r="E206" s="14">
        <v>0.37847222222222227</v>
      </c>
      <c r="F206" s="14">
        <v>0.34722222222222227</v>
      </c>
      <c r="G206" s="14">
        <v>0.3159722222222222</v>
      </c>
      <c r="H206" s="14">
        <v>0.28541666666666665</v>
      </c>
      <c r="I206" s="19">
        <f>8*IF(Аккумуляторы!$F$2=1,Аккумуляторы!$B$18,IF(Аккумуляторы!$F$2=2,Аккумуляторы!$B$33,Аккумуляторы!$B$50))</f>
        <v>2806.8</v>
      </c>
    </row>
    <row r="207" spans="1:9" ht="13.5" outlineLevel="1" collapsed="1" thickBot="1">
      <c r="A207" s="67" t="s">
        <v>895</v>
      </c>
      <c r="B207" s="68"/>
      <c r="C207" s="68"/>
      <c r="D207" s="68"/>
      <c r="E207" s="68"/>
      <c r="F207" s="68"/>
      <c r="G207" s="68"/>
      <c r="H207" s="68"/>
      <c r="I207" s="69"/>
    </row>
    <row r="208" spans="1:9" ht="12.75" hidden="1" outlineLevel="2">
      <c r="A208" s="3" t="s">
        <v>696</v>
      </c>
      <c r="B208" s="90" t="s">
        <v>710</v>
      </c>
      <c r="C208" s="90"/>
      <c r="D208" s="90" t="s">
        <v>713</v>
      </c>
      <c r="E208" s="90"/>
      <c r="F208" s="90" t="s">
        <v>712</v>
      </c>
      <c r="G208" s="90"/>
      <c r="H208" s="3" t="s">
        <v>714</v>
      </c>
      <c r="I208" s="4" t="s">
        <v>715</v>
      </c>
    </row>
    <row r="209" spans="1:9" ht="12.75" hidden="1" outlineLevel="2">
      <c r="A209" s="40" t="s">
        <v>906</v>
      </c>
      <c r="B209" s="103" t="s">
        <v>735</v>
      </c>
      <c r="C209" s="103" t="s">
        <v>736</v>
      </c>
      <c r="D209" s="104" t="s">
        <v>908</v>
      </c>
      <c r="E209" s="104"/>
      <c r="F209" s="84" t="s">
        <v>905</v>
      </c>
      <c r="G209" s="85"/>
      <c r="H209" s="7">
        <v>28</v>
      </c>
      <c r="I209" s="19">
        <v>930</v>
      </c>
    </row>
    <row r="210" spans="1:9" ht="12.75" hidden="1" outlineLevel="2">
      <c r="A210" s="40" t="s">
        <v>907</v>
      </c>
      <c r="B210" s="103"/>
      <c r="C210" s="103"/>
      <c r="D210" s="104" t="s">
        <v>900</v>
      </c>
      <c r="E210" s="104"/>
      <c r="F210" s="86"/>
      <c r="G210" s="87"/>
      <c r="H210" s="7">
        <v>13.2</v>
      </c>
      <c r="I210" s="19">
        <v>812</v>
      </c>
    </row>
    <row r="211" spans="1:9" ht="12.75" hidden="1" outlineLevel="2" collapsed="1">
      <c r="A211" s="66" t="s">
        <v>910</v>
      </c>
      <c r="B211" s="66"/>
      <c r="C211" s="66"/>
      <c r="D211" s="66"/>
      <c r="E211" s="66"/>
      <c r="F211" s="66"/>
      <c r="G211" s="66"/>
      <c r="H211" s="66"/>
      <c r="I211" s="66"/>
    </row>
    <row r="212" spans="1:9" ht="12.75" hidden="1" outlineLevel="3">
      <c r="A212" s="102" t="s">
        <v>697</v>
      </c>
      <c r="B212" s="2"/>
      <c r="C212" s="80" t="s">
        <v>775</v>
      </c>
      <c r="D212" s="80"/>
      <c r="E212" s="80"/>
      <c r="F212" s="80"/>
      <c r="G212" s="80"/>
      <c r="H212" s="80"/>
      <c r="I212" s="83" t="s">
        <v>715</v>
      </c>
    </row>
    <row r="213" spans="1:9" ht="12.75" hidden="1" outlineLevel="3">
      <c r="A213" s="102"/>
      <c r="B213" s="13" t="s">
        <v>754</v>
      </c>
      <c r="C213" s="13" t="s">
        <v>753</v>
      </c>
      <c r="D213" s="24" t="s">
        <v>752</v>
      </c>
      <c r="E213" s="13" t="s">
        <v>751</v>
      </c>
      <c r="F213" s="13" t="s">
        <v>750</v>
      </c>
      <c r="G213" s="13" t="s">
        <v>749</v>
      </c>
      <c r="H213" s="13" t="s">
        <v>748</v>
      </c>
      <c r="I213" s="83"/>
    </row>
    <row r="214" spans="1:9" ht="12.75" hidden="1" outlineLevel="3">
      <c r="A214" s="8" t="s">
        <v>839</v>
      </c>
      <c r="B214" s="14">
        <v>0.03958333333333333</v>
      </c>
      <c r="C214" s="14">
        <v>0.03680555555555556</v>
      </c>
      <c r="D214" s="14">
        <v>0.034722222222222224</v>
      </c>
      <c r="E214" s="14">
        <v>0.03263888888888889</v>
      </c>
      <c r="F214" s="14">
        <v>0.030555555555555555</v>
      </c>
      <c r="G214" s="14">
        <v>0.02847222222222222</v>
      </c>
      <c r="H214" s="14">
        <v>0.025694444444444447</v>
      </c>
      <c r="I214" s="19">
        <f>8*IF(Аккумуляторы!$F$2=1,Аккумуляторы!$B$9,IF(Аккумуляторы!$F$2=2,Аккумуляторы!$B$28,Аккумуляторы!$B$43))</f>
        <v>749.6</v>
      </c>
    </row>
    <row r="215" spans="1:9" ht="12.75" hidden="1" outlineLevel="3">
      <c r="A215" s="8" t="s">
        <v>840</v>
      </c>
      <c r="B215" s="14">
        <v>0.06319444444444444</v>
      </c>
      <c r="C215" s="14">
        <v>0.05416666666666667</v>
      </c>
      <c r="D215" s="14">
        <v>0.04513888888888889</v>
      </c>
      <c r="E215" s="14">
        <v>0.04027777777777778</v>
      </c>
      <c r="F215" s="14">
        <v>0.03819444444444444</v>
      </c>
      <c r="G215" s="14">
        <v>0.036111111111111115</v>
      </c>
      <c r="H215" s="14">
        <v>0.034027777777777775</v>
      </c>
      <c r="I215" s="19">
        <f>8*IF(Аккумуляторы!$F$2=1,Аккумуляторы!$B$11,IF(Аккумуляторы!$F$2=2,Аккумуляторы!$B$29,Аккумуляторы!$B$44))</f>
        <v>981.28</v>
      </c>
    </row>
    <row r="216" spans="1:9" ht="12.75" hidden="1" outlineLevel="3">
      <c r="A216" s="8" t="s">
        <v>841</v>
      </c>
      <c r="B216" s="14">
        <v>0.08680555555555557</v>
      </c>
      <c r="C216" s="14">
        <v>0.0798611111111111</v>
      </c>
      <c r="D216" s="14">
        <v>0.07291666666666667</v>
      </c>
      <c r="E216" s="14">
        <v>0.06597222222222222</v>
      </c>
      <c r="F216" s="14">
        <v>0.05902777777777778</v>
      </c>
      <c r="G216" s="14">
        <v>0.052083333333333336</v>
      </c>
      <c r="H216" s="14">
        <v>0.04513888888888889</v>
      </c>
      <c r="I216" s="19">
        <f>8*IF(Аккумуляторы!$F$2=1,Аккумуляторы!$B$12,IF(Аккумуляторы!$F$2=2,Аккумуляторы!$B$30,Аккумуляторы!$B$45))</f>
        <v>1196.72</v>
      </c>
    </row>
    <row r="217" spans="1:9" ht="12.75" hidden="1" outlineLevel="3">
      <c r="A217" s="8" t="s">
        <v>842</v>
      </c>
      <c r="B217" s="14">
        <v>0.11597222222222221</v>
      </c>
      <c r="C217" s="14">
        <v>0.11041666666666666</v>
      </c>
      <c r="D217" s="14">
        <v>0.10555555555555556</v>
      </c>
      <c r="E217" s="14">
        <v>0.1</v>
      </c>
      <c r="F217" s="14">
        <v>0.09513888888888888</v>
      </c>
      <c r="G217" s="14">
        <v>0.09027777777777778</v>
      </c>
      <c r="H217" s="14">
        <v>0.08472222222222221</v>
      </c>
      <c r="I217" s="19">
        <f>8*IF(Аккумуляторы!$F$2=1,Аккумуляторы!$B$13,IF(Аккумуляторы!$F$2=2,0,Аккумуляторы!$B$46))</f>
        <v>1610.08</v>
      </c>
    </row>
    <row r="218" spans="1:9" ht="12.75" hidden="1" outlineLevel="3">
      <c r="A218" s="8" t="s">
        <v>843</v>
      </c>
      <c r="B218" s="14">
        <v>0.1638888888888889</v>
      </c>
      <c r="C218" s="14">
        <v>0.14583333333333334</v>
      </c>
      <c r="D218" s="14">
        <v>0.12847222222222224</v>
      </c>
      <c r="E218" s="14">
        <v>0.12152777777777778</v>
      </c>
      <c r="F218" s="14">
        <v>0.1173611111111111</v>
      </c>
      <c r="G218" s="14">
        <v>0.11388888888888889</v>
      </c>
      <c r="H218" s="14">
        <v>0.10972222222222222</v>
      </c>
      <c r="I218" s="19">
        <f>8*IF(Аккумуляторы!$F$2=1,Аккумуляторы!$B$15,IF(Аккумуляторы!$F$2=2,0,Аккумуляторы!$B$48))</f>
        <v>2197.52</v>
      </c>
    </row>
    <row r="219" spans="1:9" ht="12.75" hidden="1" outlineLevel="3">
      <c r="A219" s="8" t="s">
        <v>844</v>
      </c>
      <c r="B219" s="14">
        <v>0.25416666666666665</v>
      </c>
      <c r="C219" s="14">
        <v>0.22291666666666665</v>
      </c>
      <c r="D219" s="14">
        <v>0.20138888888888887</v>
      </c>
      <c r="E219" s="14">
        <v>0.18888888888888888</v>
      </c>
      <c r="F219" s="14">
        <v>0.17569444444444446</v>
      </c>
      <c r="G219" s="14">
        <v>0.16319444444444445</v>
      </c>
      <c r="H219" s="14">
        <v>0.15069444444444444</v>
      </c>
      <c r="I219" s="19">
        <f>8*IF(Аккумуляторы!$F$2=1,Аккумуляторы!$B$18,IF(Аккумуляторы!$F$2=2,Аккумуляторы!$B$33,Аккумуляторы!$B$50))</f>
        <v>2806.8</v>
      </c>
    </row>
    <row r="220" spans="1:9" ht="14.25">
      <c r="A220" s="97" t="s">
        <v>1152</v>
      </c>
      <c r="B220" s="98"/>
      <c r="C220" s="98"/>
      <c r="D220" s="98"/>
      <c r="E220" s="98"/>
      <c r="F220" s="98"/>
      <c r="G220" s="98"/>
      <c r="H220" s="98"/>
      <c r="I220" s="107"/>
    </row>
    <row r="221" spans="1:9" ht="13.5" outlineLevel="1" collapsed="1" thickBot="1">
      <c r="A221" s="94" t="s">
        <v>963</v>
      </c>
      <c r="B221" s="95"/>
      <c r="C221" s="95"/>
      <c r="D221" s="95"/>
      <c r="E221" s="95"/>
      <c r="F221" s="95"/>
      <c r="G221" s="95"/>
      <c r="H221" s="95"/>
      <c r="I221" s="96"/>
    </row>
    <row r="222" spans="1:9" ht="12.75" hidden="1" outlineLevel="2">
      <c r="A222" s="3" t="s">
        <v>696</v>
      </c>
      <c r="B222" s="90" t="s">
        <v>710</v>
      </c>
      <c r="C222" s="90"/>
      <c r="D222" s="90" t="s">
        <v>713</v>
      </c>
      <c r="E222" s="90"/>
      <c r="F222" s="90" t="s">
        <v>712</v>
      </c>
      <c r="G222" s="90"/>
      <c r="H222" s="3" t="s">
        <v>714</v>
      </c>
      <c r="I222" s="4" t="s">
        <v>715</v>
      </c>
    </row>
    <row r="223" spans="1:9" ht="12.75" hidden="1" outlineLevel="2">
      <c r="A223" s="5" t="s">
        <v>856</v>
      </c>
      <c r="B223" s="103" t="s">
        <v>858</v>
      </c>
      <c r="C223" s="103" t="s">
        <v>859</v>
      </c>
      <c r="D223" s="113" t="s">
        <v>861</v>
      </c>
      <c r="E223" s="114"/>
      <c r="F223" s="80" t="s">
        <v>862</v>
      </c>
      <c r="G223" s="80"/>
      <c r="H223" s="7">
        <v>102</v>
      </c>
      <c r="I223" s="19">
        <v>1946</v>
      </c>
    </row>
    <row r="224" spans="1:9" ht="12.75" hidden="1" outlineLevel="2">
      <c r="A224" s="5" t="s">
        <v>857</v>
      </c>
      <c r="B224" s="103"/>
      <c r="C224" s="103"/>
      <c r="D224" s="78" t="s">
        <v>860</v>
      </c>
      <c r="E224" s="79"/>
      <c r="F224" s="80" t="s">
        <v>862</v>
      </c>
      <c r="G224" s="80"/>
      <c r="H224" s="7">
        <v>62</v>
      </c>
      <c r="I224" s="19">
        <v>1825</v>
      </c>
    </row>
    <row r="225" spans="1:9" ht="13.5" hidden="1" outlineLevel="2" collapsed="1" thickBot="1">
      <c r="A225" s="66" t="s">
        <v>758</v>
      </c>
      <c r="B225" s="66"/>
      <c r="C225" s="66"/>
      <c r="D225" s="66"/>
      <c r="E225" s="66"/>
      <c r="F225" s="66"/>
      <c r="G225" s="66"/>
      <c r="H225" s="66"/>
      <c r="I225" s="66"/>
    </row>
    <row r="226" spans="1:9" ht="12.75" hidden="1" outlineLevel="3">
      <c r="A226" s="17" t="s">
        <v>837</v>
      </c>
      <c r="B226" s="2"/>
      <c r="C226" s="80" t="s">
        <v>775</v>
      </c>
      <c r="D226" s="80"/>
      <c r="E226" s="80"/>
      <c r="F226" s="80"/>
      <c r="G226" s="80"/>
      <c r="H226" s="80"/>
      <c r="I226" s="83" t="s">
        <v>715</v>
      </c>
    </row>
    <row r="227" spans="1:9" ht="12.75" hidden="1" outlineLevel="3">
      <c r="A227" s="16" t="s">
        <v>838</v>
      </c>
      <c r="B227" s="13" t="s">
        <v>868</v>
      </c>
      <c r="C227" s="13" t="s">
        <v>867</v>
      </c>
      <c r="D227" s="13" t="s">
        <v>866</v>
      </c>
      <c r="E227" s="24" t="s">
        <v>864</v>
      </c>
      <c r="F227" s="13" t="s">
        <v>865</v>
      </c>
      <c r="G227" s="13" t="s">
        <v>863</v>
      </c>
      <c r="H227" s="13" t="s">
        <v>859</v>
      </c>
      <c r="I227" s="83"/>
    </row>
    <row r="228" spans="1:9" ht="13.5" customHeight="1" hidden="1" outlineLevel="3">
      <c r="A228" s="25" t="s">
        <v>1012</v>
      </c>
      <c r="B228" s="14">
        <v>0.03680555555555556</v>
      </c>
      <c r="C228" s="14">
        <v>0.03333333333333333</v>
      </c>
      <c r="D228" s="14">
        <v>0.030555555555555555</v>
      </c>
      <c r="E228" s="14">
        <v>0.027083333333333334</v>
      </c>
      <c r="F228" s="14">
        <v>0.02361111111111111</v>
      </c>
      <c r="G228" s="14">
        <v>0.02013888888888889</v>
      </c>
      <c r="H228" s="14">
        <v>0.019444444444444445</v>
      </c>
      <c r="I228" s="19">
        <f>1*Аккумуляторы!$B$64</f>
        <v>1317</v>
      </c>
    </row>
    <row r="229" spans="1:9" ht="12.75" customHeight="1" hidden="1" outlineLevel="3">
      <c r="A229" s="25" t="s">
        <v>1013</v>
      </c>
      <c r="B229" s="14">
        <v>0.10277777777777779</v>
      </c>
      <c r="C229" s="14">
        <v>0.09444444444444444</v>
      </c>
      <c r="D229" s="14">
        <v>0.08611111111111112</v>
      </c>
      <c r="E229" s="14">
        <v>0.07708333333333334</v>
      </c>
      <c r="F229" s="14">
        <v>0.06875</v>
      </c>
      <c r="G229" s="14">
        <v>0.06041666666666667</v>
      </c>
      <c r="H229" s="14">
        <v>0.052083333333333336</v>
      </c>
      <c r="I229" s="19">
        <f>2*Аккумуляторы!$B$64</f>
        <v>2634</v>
      </c>
    </row>
    <row r="230" spans="1:9" ht="12" customHeight="1" hidden="1" outlineLevel="3">
      <c r="A230" s="25" t="s">
        <v>1014</v>
      </c>
      <c r="B230" s="14">
        <v>0.14930555555555555</v>
      </c>
      <c r="C230" s="14">
        <v>0.12638888888888888</v>
      </c>
      <c r="D230" s="14">
        <v>0.11944444444444445</v>
      </c>
      <c r="E230" s="14">
        <v>0.11388888888888889</v>
      </c>
      <c r="F230" s="14">
        <v>0.10833333333333334</v>
      </c>
      <c r="G230" s="14">
        <v>0.10277777777777779</v>
      </c>
      <c r="H230" s="14">
        <v>0.09722222222222222</v>
      </c>
      <c r="I230" s="19">
        <f>3*Аккумуляторы!$B$64</f>
        <v>3951</v>
      </c>
    </row>
    <row r="231" spans="1:9" ht="12" customHeight="1" hidden="1" outlineLevel="3">
      <c r="A231" s="25" t="s">
        <v>1015</v>
      </c>
      <c r="B231" s="14">
        <v>0.20625</v>
      </c>
      <c r="C231" s="14">
        <v>0.18958333333333333</v>
      </c>
      <c r="D231" s="14">
        <v>0.17222222222222225</v>
      </c>
      <c r="E231" s="14">
        <v>0.15486111111111112</v>
      </c>
      <c r="F231" s="14">
        <v>0.13819444444444443</v>
      </c>
      <c r="G231" s="14">
        <v>0.12361111111111112</v>
      </c>
      <c r="H231" s="14">
        <v>0.11944444444444445</v>
      </c>
      <c r="I231" s="19">
        <f>4*Аккумуляторы!$B$64</f>
        <v>5268</v>
      </c>
    </row>
    <row r="232" spans="1:9" ht="12.75" hidden="1" outlineLevel="3">
      <c r="A232" s="81" t="s">
        <v>757</v>
      </c>
      <c r="B232" s="2"/>
      <c r="C232" s="80" t="s">
        <v>775</v>
      </c>
      <c r="D232" s="80"/>
      <c r="E232" s="80"/>
      <c r="F232" s="80"/>
      <c r="G232" s="80"/>
      <c r="H232" s="80"/>
      <c r="I232" s="83" t="s">
        <v>715</v>
      </c>
    </row>
    <row r="233" spans="1:9" ht="12.75" hidden="1" outlineLevel="3">
      <c r="A233" s="82"/>
      <c r="B233" s="13" t="s">
        <v>868</v>
      </c>
      <c r="C233" s="13" t="s">
        <v>867</v>
      </c>
      <c r="D233" s="13" t="s">
        <v>866</v>
      </c>
      <c r="E233" s="24" t="s">
        <v>864</v>
      </c>
      <c r="F233" s="13" t="s">
        <v>865</v>
      </c>
      <c r="G233" s="13" t="s">
        <v>863</v>
      </c>
      <c r="H233" s="13" t="s">
        <v>859</v>
      </c>
      <c r="I233" s="83"/>
    </row>
    <row r="234" spans="1:9" ht="12.75" hidden="1" outlineLevel="3">
      <c r="A234" s="9" t="s">
        <v>369</v>
      </c>
      <c r="B234" s="14">
        <v>0.07708333333333334</v>
      </c>
      <c r="C234" s="14">
        <v>0.06527777777777778</v>
      </c>
      <c r="D234" s="14">
        <v>0.05416666666666667</v>
      </c>
      <c r="E234" s="14">
        <v>0.042361111111111106</v>
      </c>
      <c r="F234" s="14">
        <v>0.03958333333333333</v>
      </c>
      <c r="G234" s="14">
        <v>0.03680555555555556</v>
      </c>
      <c r="H234" s="14">
        <v>0.034722222222222224</v>
      </c>
      <c r="I234" s="19">
        <f>Аккумуляторы!$B$56+Аккумуляторы!$B$59+16*IF(Аккумуляторы!$F$2=1,Аккумуляторы!$B$9,IF(Аккумуляторы!$F$2=2,Аккумуляторы!$B$28,Аккумуляторы!$B$43))</f>
        <v>3039.2</v>
      </c>
    </row>
    <row r="235" spans="1:9" ht="12.75" hidden="1" outlineLevel="3">
      <c r="A235" s="9" t="s">
        <v>370</v>
      </c>
      <c r="B235" s="14">
        <v>0.1</v>
      </c>
      <c r="C235" s="14">
        <v>0.09097222222222222</v>
      </c>
      <c r="D235" s="14">
        <v>0.08125</v>
      </c>
      <c r="E235" s="14">
        <v>0.07222222222222223</v>
      </c>
      <c r="F235" s="14">
        <v>0.06319444444444444</v>
      </c>
      <c r="G235" s="14">
        <v>0.05416666666666667</v>
      </c>
      <c r="H235" s="14">
        <v>0.04513888888888889</v>
      </c>
      <c r="I235" s="19">
        <f>Аккумуляторы!$B$56+Аккумуляторы!$B$59+16*IF(Аккумуляторы!$F$2=1,Аккумуляторы!$B$11,IF(Аккумуляторы!$F$2=2,Аккумуляторы!$B$29,Аккумуляторы!$B$44))</f>
        <v>3502.56</v>
      </c>
    </row>
    <row r="236" spans="1:9" ht="12.75" hidden="1" outlineLevel="3">
      <c r="A236" s="9" t="s">
        <v>371</v>
      </c>
      <c r="B236" s="14">
        <v>0.11527777777777777</v>
      </c>
      <c r="C236" s="14">
        <v>0.10833333333333334</v>
      </c>
      <c r="D236" s="14">
        <v>0.1013888888888889</v>
      </c>
      <c r="E236" s="14">
        <v>0.09375</v>
      </c>
      <c r="F236" s="14">
        <v>0.08680555555555557</v>
      </c>
      <c r="G236" s="14">
        <v>0.0798611111111111</v>
      </c>
      <c r="H236" s="14">
        <v>0.07291666666666667</v>
      </c>
      <c r="I236" s="19">
        <f>Аккумуляторы!$B$56+Аккумуляторы!$B$59+16*IF(Аккумуляторы!$F$2=1,Аккумуляторы!$B$12,IF(Аккумуляторы!$F$2=2,Аккумуляторы!$B$30,Аккумуляторы!$B$45))</f>
        <v>3933.44</v>
      </c>
    </row>
    <row r="237" spans="1:9" ht="12.75" hidden="1" outlineLevel="3">
      <c r="A237" s="9" t="s">
        <v>372</v>
      </c>
      <c r="B237" s="14">
        <v>0.17430555555555557</v>
      </c>
      <c r="C237" s="14">
        <v>0.15277777777777776</v>
      </c>
      <c r="D237" s="14">
        <v>0.13125</v>
      </c>
      <c r="E237" s="14">
        <v>0.12083333333333333</v>
      </c>
      <c r="F237" s="14">
        <v>0.11597222222222221</v>
      </c>
      <c r="G237" s="14">
        <v>0.11041666666666666</v>
      </c>
      <c r="H237" s="14">
        <v>0.10555555555555556</v>
      </c>
      <c r="I237" s="19">
        <f>Аккумуляторы!$B$56+Аккумуляторы!$B$59+16*IF(Аккумуляторы!$F$2=1,Аккумуляторы!$B$13,IF(Аккумуляторы!$F$2=2,0,Аккумуляторы!$B$46))</f>
        <v>4760.16</v>
      </c>
    </row>
    <row r="238" spans="1:9" ht="12.75" hidden="1" outlineLevel="3">
      <c r="A238" s="9" t="s">
        <v>373</v>
      </c>
      <c r="B238" s="14">
        <v>0.2708333333333333</v>
      </c>
      <c r="C238" s="14">
        <v>0.22916666666666666</v>
      </c>
      <c r="D238" s="14">
        <v>0.19930555555555554</v>
      </c>
      <c r="E238" s="14">
        <v>0.18194444444444444</v>
      </c>
      <c r="F238" s="14">
        <v>0.1638888888888889</v>
      </c>
      <c r="G238" s="14">
        <v>0.14583333333333334</v>
      </c>
      <c r="H238" s="14">
        <v>0.12847222222222224</v>
      </c>
      <c r="I238" s="19">
        <f>Аккумуляторы!$B$56+Аккумуляторы!$B$59+16*IF(Аккумуляторы!$F$2=1,Аккумуляторы!$B$15,IF(Аккумуляторы!$F$2=2,0,Аккумуляторы!$B$48))</f>
        <v>5935.04</v>
      </c>
    </row>
    <row r="239" spans="1:9" ht="13.5" hidden="1" outlineLevel="3" thickBot="1">
      <c r="A239" s="9" t="s">
        <v>374</v>
      </c>
      <c r="B239" s="14">
        <v>0.37847222222222227</v>
      </c>
      <c r="C239" s="14">
        <v>0.34722222222222227</v>
      </c>
      <c r="D239" s="14">
        <v>0.3159722222222222</v>
      </c>
      <c r="E239" s="14">
        <v>0.28541666666666665</v>
      </c>
      <c r="F239" s="14">
        <v>0.25416666666666665</v>
      </c>
      <c r="G239" s="14">
        <v>0.22291666666666665</v>
      </c>
      <c r="H239" s="14">
        <v>0.20138888888888887</v>
      </c>
      <c r="I239" s="19">
        <f>Аккумуляторы!$B$56+Аккумуляторы!$B$59+16*IF(Аккумуляторы!$F$2=1,Аккумуляторы!$B$18,IF(Аккумуляторы!$F$2=2,Аккумуляторы!$B$33,Аккумуляторы!$B$50))</f>
        <v>7153.6</v>
      </c>
    </row>
    <row r="240" spans="1:9" ht="13.5" outlineLevel="1" collapsed="1" thickBot="1">
      <c r="A240" s="67" t="s">
        <v>962</v>
      </c>
      <c r="B240" s="68"/>
      <c r="C240" s="68"/>
      <c r="D240" s="68"/>
      <c r="E240" s="68"/>
      <c r="F240" s="68"/>
      <c r="G240" s="68"/>
      <c r="H240" s="68"/>
      <c r="I240" s="69"/>
    </row>
    <row r="241" spans="1:9" ht="12.75" hidden="1" outlineLevel="2">
      <c r="A241" s="3" t="s">
        <v>696</v>
      </c>
      <c r="B241" s="90" t="s">
        <v>710</v>
      </c>
      <c r="C241" s="90"/>
      <c r="D241" s="90" t="s">
        <v>713</v>
      </c>
      <c r="E241" s="90"/>
      <c r="F241" s="90" t="s">
        <v>712</v>
      </c>
      <c r="G241" s="90"/>
      <c r="H241" s="3" t="s">
        <v>714</v>
      </c>
      <c r="I241" s="4" t="s">
        <v>715</v>
      </c>
    </row>
    <row r="242" spans="1:9" ht="12.75" hidden="1" outlineLevel="2">
      <c r="A242" s="40" t="s">
        <v>869</v>
      </c>
      <c r="B242" s="103" t="s">
        <v>871</v>
      </c>
      <c r="C242" s="103" t="s">
        <v>872</v>
      </c>
      <c r="D242" s="113" t="s">
        <v>873</v>
      </c>
      <c r="E242" s="114"/>
      <c r="F242" s="80" t="s">
        <v>862</v>
      </c>
      <c r="G242" s="80"/>
      <c r="H242" s="7">
        <v>106</v>
      </c>
      <c r="I242" s="19">
        <v>2594</v>
      </c>
    </row>
    <row r="243" spans="1:9" ht="12.75" hidden="1" outlineLevel="2">
      <c r="A243" s="40" t="s">
        <v>870</v>
      </c>
      <c r="B243" s="103"/>
      <c r="C243" s="103"/>
      <c r="D243" s="78" t="s">
        <v>860</v>
      </c>
      <c r="E243" s="79"/>
      <c r="F243" s="80" t="s">
        <v>862</v>
      </c>
      <c r="G243" s="80"/>
      <c r="H243" s="7">
        <v>66</v>
      </c>
      <c r="I243" s="19">
        <v>2130</v>
      </c>
    </row>
    <row r="244" spans="1:9" ht="13.5" hidden="1" outlineLevel="2" collapsed="1" thickBot="1">
      <c r="A244" s="66" t="s">
        <v>758</v>
      </c>
      <c r="B244" s="66"/>
      <c r="C244" s="66"/>
      <c r="D244" s="66"/>
      <c r="E244" s="66"/>
      <c r="F244" s="66"/>
      <c r="G244" s="66"/>
      <c r="H244" s="66"/>
      <c r="I244" s="66"/>
    </row>
    <row r="245" spans="1:9" ht="12.75" hidden="1" outlineLevel="3">
      <c r="A245" s="17" t="s">
        <v>837</v>
      </c>
      <c r="B245" s="2"/>
      <c r="C245" s="80" t="s">
        <v>775</v>
      </c>
      <c r="D245" s="80"/>
      <c r="E245" s="80"/>
      <c r="F245" s="80"/>
      <c r="G245" s="80"/>
      <c r="H245" s="80"/>
      <c r="I245" s="83" t="s">
        <v>715</v>
      </c>
    </row>
    <row r="246" spans="1:9" ht="12.75" hidden="1" outlineLevel="3">
      <c r="A246" s="16" t="s">
        <v>838</v>
      </c>
      <c r="B246" s="13" t="s">
        <v>859</v>
      </c>
      <c r="C246" s="13" t="s">
        <v>877</v>
      </c>
      <c r="D246" s="13" t="s">
        <v>876</v>
      </c>
      <c r="E246" s="24" t="s">
        <v>878</v>
      </c>
      <c r="F246" s="13" t="s">
        <v>875</v>
      </c>
      <c r="G246" s="13" t="s">
        <v>874</v>
      </c>
      <c r="H246" s="13" t="s">
        <v>872</v>
      </c>
      <c r="I246" s="83"/>
    </row>
    <row r="247" spans="1:9" ht="13.5" customHeight="1" hidden="1" outlineLevel="3">
      <c r="A247" s="25" t="s">
        <v>1012</v>
      </c>
      <c r="B247" s="14">
        <v>0.019444444444444445</v>
      </c>
      <c r="C247" s="14">
        <v>0.018055555555555557</v>
      </c>
      <c r="D247" s="14">
        <v>0.017361111111111112</v>
      </c>
      <c r="E247" s="14">
        <v>0.015972222222222224</v>
      </c>
      <c r="F247" s="14">
        <v>0.015277777777777777</v>
      </c>
      <c r="G247" s="14">
        <v>0.013194444444444444</v>
      </c>
      <c r="H247" s="14">
        <v>0.011111111111111112</v>
      </c>
      <c r="I247" s="19">
        <f>1*Аккумуляторы!$B$64</f>
        <v>1317</v>
      </c>
    </row>
    <row r="248" spans="1:9" ht="12" customHeight="1" hidden="1" outlineLevel="3">
      <c r="A248" s="25" t="s">
        <v>1013</v>
      </c>
      <c r="B248" s="14">
        <v>0.052083333333333336</v>
      </c>
      <c r="C248" s="14">
        <v>0.04375</v>
      </c>
      <c r="D248" s="14">
        <v>0.04027777777777778</v>
      </c>
      <c r="E248" s="14">
        <v>0.03819444444444444</v>
      </c>
      <c r="F248" s="14">
        <v>0.03680555555555556</v>
      </c>
      <c r="G248" s="14">
        <v>0.03333333333333333</v>
      </c>
      <c r="H248" s="14">
        <v>0.030555555555555555</v>
      </c>
      <c r="I248" s="19">
        <f>2*Аккумуляторы!$B$64</f>
        <v>2634</v>
      </c>
    </row>
    <row r="249" spans="1:9" ht="13.5" customHeight="1" hidden="1" outlineLevel="3">
      <c r="A249" s="25" t="s">
        <v>1014</v>
      </c>
      <c r="B249" s="14">
        <v>0.09722222222222222</v>
      </c>
      <c r="C249" s="14">
        <v>0.09166666666666667</v>
      </c>
      <c r="D249" s="14">
        <v>0.08611111111111112</v>
      </c>
      <c r="E249" s="14">
        <v>0.0798611111111111</v>
      </c>
      <c r="F249" s="14">
        <v>0.07430555555555556</v>
      </c>
      <c r="G249" s="14">
        <v>0.06319444444444444</v>
      </c>
      <c r="H249" s="14">
        <v>0.052083333333333336</v>
      </c>
      <c r="I249" s="19">
        <f>3*Аккумуляторы!$B$64</f>
        <v>3951</v>
      </c>
    </row>
    <row r="250" spans="1:9" ht="12.75" customHeight="1" hidden="1" outlineLevel="3">
      <c r="A250" s="25" t="s">
        <v>1015</v>
      </c>
      <c r="B250" s="14">
        <v>0.11944444444444445</v>
      </c>
      <c r="C250" s="14">
        <v>0.11527777777777777</v>
      </c>
      <c r="D250" s="14">
        <v>0.1111111111111111</v>
      </c>
      <c r="E250" s="14">
        <v>0.10694444444444444</v>
      </c>
      <c r="F250" s="14">
        <v>0.10277777777777779</v>
      </c>
      <c r="G250" s="14">
        <v>0.09444444444444444</v>
      </c>
      <c r="H250" s="14">
        <v>0.08611111111111112</v>
      </c>
      <c r="I250" s="19">
        <f>4*Аккумуляторы!$B$64</f>
        <v>5268</v>
      </c>
    </row>
    <row r="251" spans="1:9" ht="12.75" hidden="1" outlineLevel="3">
      <c r="A251" s="81" t="s">
        <v>757</v>
      </c>
      <c r="B251" s="2"/>
      <c r="C251" s="80" t="s">
        <v>775</v>
      </c>
      <c r="D251" s="80"/>
      <c r="E251" s="80"/>
      <c r="F251" s="80"/>
      <c r="G251" s="80"/>
      <c r="H251" s="80"/>
      <c r="I251" s="83" t="s">
        <v>715</v>
      </c>
    </row>
    <row r="252" spans="1:9" ht="12.75" hidden="1" outlineLevel="3">
      <c r="A252" s="82"/>
      <c r="B252" s="13" t="s">
        <v>859</v>
      </c>
      <c r="C252" s="13" t="s">
        <v>877</v>
      </c>
      <c r="D252" s="13" t="s">
        <v>876</v>
      </c>
      <c r="E252" s="24" t="s">
        <v>878</v>
      </c>
      <c r="F252" s="13" t="s">
        <v>875</v>
      </c>
      <c r="G252" s="13" t="s">
        <v>874</v>
      </c>
      <c r="H252" s="13" t="s">
        <v>872</v>
      </c>
      <c r="I252" s="83"/>
    </row>
    <row r="253" spans="1:9" ht="12.75" hidden="1" outlineLevel="3">
      <c r="A253" s="9" t="s">
        <v>369</v>
      </c>
      <c r="B253" s="14">
        <v>0.034722222222222224</v>
      </c>
      <c r="C253" s="14">
        <v>0.03263888888888889</v>
      </c>
      <c r="D253" s="14">
        <v>0.030555555555555555</v>
      </c>
      <c r="E253" s="14">
        <v>0.02847222222222222</v>
      </c>
      <c r="F253" s="14">
        <v>0.025694444444444447</v>
      </c>
      <c r="G253" s="14">
        <v>0.02152777777777778</v>
      </c>
      <c r="H253" s="14">
        <v>0.019444444444444445</v>
      </c>
      <c r="I253" s="19">
        <f>Аккумуляторы!$B$56+Аккумуляторы!$B$59+16*IF(Аккумуляторы!$F$2=1,Аккумуляторы!$B$9,IF(Аккумуляторы!$F$2=2,Аккумуляторы!$B$28,Аккумуляторы!$B$43))</f>
        <v>3039.2</v>
      </c>
    </row>
    <row r="254" spans="1:9" ht="12.75" hidden="1" outlineLevel="3">
      <c r="A254" s="9" t="s">
        <v>370</v>
      </c>
      <c r="B254" s="14">
        <v>0.04513888888888889</v>
      </c>
      <c r="C254" s="14">
        <v>0.04027777777777778</v>
      </c>
      <c r="D254" s="14">
        <v>0.03819444444444444</v>
      </c>
      <c r="E254" s="14">
        <v>0.036111111111111115</v>
      </c>
      <c r="F254" s="14">
        <v>0.034027777777777775</v>
      </c>
      <c r="G254" s="14">
        <v>0.029861111111111113</v>
      </c>
      <c r="H254" s="14">
        <v>0.025</v>
      </c>
      <c r="I254" s="19">
        <f>Аккумуляторы!$B$56+Аккумуляторы!$B$59+16*IF(Аккумуляторы!$F$2=1,Аккумуляторы!$B$11,IF(Аккумуляторы!$F$2=2,Аккумуляторы!$B$29,Аккумуляторы!$B$44))</f>
        <v>3502.56</v>
      </c>
    </row>
    <row r="255" spans="1:9" ht="12.75" hidden="1" outlineLevel="3">
      <c r="A255" s="9" t="s">
        <v>371</v>
      </c>
      <c r="B255" s="14">
        <v>0.07291666666666667</v>
      </c>
      <c r="C255" s="14">
        <v>0.06597222222222222</v>
      </c>
      <c r="D255" s="14">
        <v>0.05902777777777778</v>
      </c>
      <c r="E255" s="14">
        <v>0.052083333333333336</v>
      </c>
      <c r="F255" s="14">
        <v>0.04513888888888889</v>
      </c>
      <c r="G255" s="14">
        <v>0.03819444444444444</v>
      </c>
      <c r="H255" s="14">
        <v>0.034722222222222224</v>
      </c>
      <c r="I255" s="19">
        <f>Аккумуляторы!$B$56+Аккумуляторы!$B$59+16*IF(Аккумуляторы!$F$2=1,Аккумуляторы!$B$12,IF(Аккумуляторы!$F$2=2,Аккумуляторы!$B$30,Аккумуляторы!$B$45))</f>
        <v>3933.44</v>
      </c>
    </row>
    <row r="256" spans="1:9" ht="12.75" hidden="1" outlineLevel="3">
      <c r="A256" s="9" t="s">
        <v>372</v>
      </c>
      <c r="B256" s="14">
        <v>0.10555555555555556</v>
      </c>
      <c r="C256" s="14">
        <v>0.1</v>
      </c>
      <c r="D256" s="14">
        <v>0.09513888888888888</v>
      </c>
      <c r="E256" s="14">
        <v>0.09027777777777778</v>
      </c>
      <c r="F256" s="14">
        <v>0.08472222222222221</v>
      </c>
      <c r="G256" s="14">
        <v>0.07430555555555556</v>
      </c>
      <c r="H256" s="14">
        <v>0.06388888888888888</v>
      </c>
      <c r="I256" s="19">
        <f>Аккумуляторы!$B$56+Аккумуляторы!$B$59+16*IF(Аккумуляторы!$F$2=1,Аккумуляторы!$B$13,IF(Аккумуляторы!$F$2=2,0,Аккумуляторы!$B$46))</f>
        <v>4760.16</v>
      </c>
    </row>
    <row r="257" spans="1:9" ht="12.75" hidden="1" outlineLevel="3">
      <c r="A257" s="9" t="s">
        <v>373</v>
      </c>
      <c r="B257" s="14">
        <v>0.12847222222222224</v>
      </c>
      <c r="C257" s="14">
        <v>0.12152777777777778</v>
      </c>
      <c r="D257" s="14">
        <v>0.1173611111111111</v>
      </c>
      <c r="E257" s="14">
        <v>0.11388888888888889</v>
      </c>
      <c r="F257" s="14">
        <v>0.10972222222222222</v>
      </c>
      <c r="G257" s="14">
        <v>0.1013888888888889</v>
      </c>
      <c r="H257" s="14">
        <v>0.09375</v>
      </c>
      <c r="I257" s="19">
        <f>Аккумуляторы!$B$56+Аккумуляторы!$B$59+16*IF(Аккумуляторы!$F$2=1,Аккумуляторы!$B$15,IF(Аккумуляторы!$F$2=2,0,Аккумуляторы!$B$48))</f>
        <v>5935.04</v>
      </c>
    </row>
    <row r="258" spans="1:9" ht="13.5" hidden="1" outlineLevel="3" thickBot="1">
      <c r="A258" s="9" t="s">
        <v>374</v>
      </c>
      <c r="B258" s="14">
        <v>0.20138888888888887</v>
      </c>
      <c r="C258" s="14">
        <v>0.18888888888888888</v>
      </c>
      <c r="D258" s="14">
        <v>0.17569444444444446</v>
      </c>
      <c r="E258" s="14">
        <v>0.16319444444444445</v>
      </c>
      <c r="F258" s="14">
        <v>0.15069444444444444</v>
      </c>
      <c r="G258" s="14">
        <v>0.125</v>
      </c>
      <c r="H258" s="14">
        <v>0.11875</v>
      </c>
      <c r="I258" s="19">
        <f>Аккумуляторы!$B$56+Аккумуляторы!$B$59+16*IF(Аккумуляторы!$F$2=1,Аккумуляторы!$B$18,IF(Аккумуляторы!$F$2=2,Аккумуляторы!$B$33,Аккумуляторы!$B$50))</f>
        <v>7153.6</v>
      </c>
    </row>
    <row r="259" spans="1:9" ht="13.5" outlineLevel="1" collapsed="1" thickBot="1">
      <c r="A259" s="67" t="s">
        <v>961</v>
      </c>
      <c r="B259" s="68"/>
      <c r="C259" s="68"/>
      <c r="D259" s="68"/>
      <c r="E259" s="68"/>
      <c r="F259" s="68"/>
      <c r="G259" s="68"/>
      <c r="H259" s="68"/>
      <c r="I259" s="69"/>
    </row>
    <row r="260" spans="1:9" ht="12.75" hidden="1" outlineLevel="2">
      <c r="A260" s="3" t="s">
        <v>696</v>
      </c>
      <c r="B260" s="90" t="s">
        <v>710</v>
      </c>
      <c r="C260" s="90"/>
      <c r="D260" s="90" t="s">
        <v>713</v>
      </c>
      <c r="E260" s="90"/>
      <c r="F260" s="90" t="s">
        <v>712</v>
      </c>
      <c r="G260" s="90"/>
      <c r="H260" s="3" t="s">
        <v>714</v>
      </c>
      <c r="I260" s="4" t="s">
        <v>715</v>
      </c>
    </row>
    <row r="261" spans="1:9" ht="12.75" hidden="1" outlineLevel="2">
      <c r="A261" s="40" t="s">
        <v>879</v>
      </c>
      <c r="B261" s="6" t="s">
        <v>880</v>
      </c>
      <c r="C261" s="6" t="s">
        <v>881</v>
      </c>
      <c r="D261" s="78" t="s">
        <v>860</v>
      </c>
      <c r="E261" s="79"/>
      <c r="F261" s="80" t="s">
        <v>882</v>
      </c>
      <c r="G261" s="80"/>
      <c r="H261" s="7">
        <v>100</v>
      </c>
      <c r="I261" s="19">
        <v>3695</v>
      </c>
    </row>
    <row r="262" spans="1:9" ht="13.5" hidden="1" outlineLevel="2" collapsed="1" thickBot="1">
      <c r="A262" s="66" t="s">
        <v>758</v>
      </c>
      <c r="B262" s="66"/>
      <c r="C262" s="66"/>
      <c r="D262" s="66"/>
      <c r="E262" s="66"/>
      <c r="F262" s="66"/>
      <c r="G262" s="66"/>
      <c r="H262" s="66"/>
      <c r="I262" s="66"/>
    </row>
    <row r="263" spans="1:9" ht="12.75" hidden="1" outlineLevel="3">
      <c r="A263" s="17" t="s">
        <v>837</v>
      </c>
      <c r="B263" s="2"/>
      <c r="C263" s="80" t="s">
        <v>775</v>
      </c>
      <c r="D263" s="80"/>
      <c r="E263" s="80"/>
      <c r="F263" s="80"/>
      <c r="G263" s="80"/>
      <c r="H263" s="80"/>
      <c r="I263" s="83" t="s">
        <v>715</v>
      </c>
    </row>
    <row r="264" spans="1:9" ht="12.75" hidden="1" outlineLevel="3">
      <c r="A264" s="16" t="s">
        <v>838</v>
      </c>
      <c r="B264" s="13" t="s">
        <v>872</v>
      </c>
      <c r="C264" s="24" t="s">
        <v>885</v>
      </c>
      <c r="D264" s="13" t="s">
        <v>883</v>
      </c>
      <c r="E264" s="13" t="s">
        <v>886</v>
      </c>
      <c r="F264" s="13" t="s">
        <v>884</v>
      </c>
      <c r="G264" s="13" t="s">
        <v>887</v>
      </c>
      <c r="H264" s="13" t="s">
        <v>881</v>
      </c>
      <c r="I264" s="83"/>
    </row>
    <row r="265" spans="1:9" ht="13.5" customHeight="1" hidden="1" outlineLevel="3">
      <c r="A265" s="25" t="s">
        <v>1012</v>
      </c>
      <c r="B265" s="14">
        <v>0.011111111111111112</v>
      </c>
      <c r="C265" s="14">
        <v>0.009722222222222222</v>
      </c>
      <c r="D265" s="14">
        <v>0.009027777777777779</v>
      </c>
      <c r="E265" s="14">
        <v>0.008333333333333333</v>
      </c>
      <c r="F265" s="14">
        <v>0.007638888888888889</v>
      </c>
      <c r="G265" s="14">
        <v>0.006944444444444444</v>
      </c>
      <c r="H265" s="14">
        <v>0.00625</v>
      </c>
      <c r="I265" s="19">
        <f>1*Аккумуляторы!$B$64</f>
        <v>1317</v>
      </c>
    </row>
    <row r="266" spans="1:9" ht="13.5" customHeight="1" hidden="1" outlineLevel="3">
      <c r="A266" s="25" t="s">
        <v>1013</v>
      </c>
      <c r="B266" s="14">
        <v>0.030555555555555555</v>
      </c>
      <c r="C266" s="14">
        <v>0.02847222222222222</v>
      </c>
      <c r="D266" s="14">
        <v>0.027083333333333334</v>
      </c>
      <c r="E266" s="14">
        <v>0.025</v>
      </c>
      <c r="F266" s="14">
        <v>0.02361111111111111</v>
      </c>
      <c r="G266" s="14">
        <v>0.02013888888888889</v>
      </c>
      <c r="H266" s="14">
        <v>0.019444444444444445</v>
      </c>
      <c r="I266" s="19">
        <f>2*Аккумуляторы!$B$64</f>
        <v>2634</v>
      </c>
    </row>
    <row r="267" spans="1:9" ht="12.75" customHeight="1" hidden="1" outlineLevel="3">
      <c r="A267" s="25" t="s">
        <v>1014</v>
      </c>
      <c r="B267" s="14">
        <v>0.052083333333333336</v>
      </c>
      <c r="C267" s="14">
        <v>0.04652777777777778</v>
      </c>
      <c r="D267" s="14">
        <v>0.04097222222222222</v>
      </c>
      <c r="E267" s="14">
        <v>0.04027777777777778</v>
      </c>
      <c r="F267" s="14">
        <v>0.03888888888888889</v>
      </c>
      <c r="G267" s="14">
        <v>0.03680555555555556</v>
      </c>
      <c r="H267" s="14">
        <v>0.034722222222222224</v>
      </c>
      <c r="I267" s="19">
        <f>3*Аккумуляторы!$B$64</f>
        <v>3951</v>
      </c>
    </row>
    <row r="268" spans="1:9" ht="11.25" customHeight="1" hidden="1" outlineLevel="3">
      <c r="A268" s="25" t="s">
        <v>1015</v>
      </c>
      <c r="B268" s="14">
        <v>0.08611111111111112</v>
      </c>
      <c r="C268" s="14">
        <v>0.08125</v>
      </c>
      <c r="D268" s="14">
        <v>0.07708333333333334</v>
      </c>
      <c r="E268" s="14">
        <v>0.07291666666666667</v>
      </c>
      <c r="F268" s="14">
        <v>0.06875</v>
      </c>
      <c r="G268" s="14">
        <v>0.06041666666666667</v>
      </c>
      <c r="H268" s="14">
        <v>0.052083333333333336</v>
      </c>
      <c r="I268" s="19">
        <f>4*Аккумуляторы!$B$64</f>
        <v>5268</v>
      </c>
    </row>
    <row r="269" spans="1:9" ht="12.75" hidden="1" outlineLevel="3">
      <c r="A269" s="81" t="s">
        <v>757</v>
      </c>
      <c r="B269" s="2"/>
      <c r="C269" s="80" t="s">
        <v>775</v>
      </c>
      <c r="D269" s="80"/>
      <c r="E269" s="80"/>
      <c r="F269" s="80"/>
      <c r="G269" s="80"/>
      <c r="H269" s="80"/>
      <c r="I269" s="83" t="s">
        <v>715</v>
      </c>
    </row>
    <row r="270" spans="1:9" ht="12.75" hidden="1" outlineLevel="3">
      <c r="A270" s="82"/>
      <c r="B270" s="13" t="s">
        <v>872</v>
      </c>
      <c r="C270" s="24" t="s">
        <v>885</v>
      </c>
      <c r="D270" s="13" t="s">
        <v>883</v>
      </c>
      <c r="E270" s="13" t="s">
        <v>886</v>
      </c>
      <c r="F270" s="13" t="s">
        <v>884</v>
      </c>
      <c r="G270" s="13" t="s">
        <v>887</v>
      </c>
      <c r="H270" s="13" t="s">
        <v>881</v>
      </c>
      <c r="I270" s="83"/>
    </row>
    <row r="271" spans="1:9" ht="12.75" hidden="1" outlineLevel="3">
      <c r="A271" s="9" t="s">
        <v>369</v>
      </c>
      <c r="B271" s="14">
        <v>0.019444444444444445</v>
      </c>
      <c r="C271" s="14">
        <v>0.01875</v>
      </c>
      <c r="D271" s="14">
        <v>0.018055555555555557</v>
      </c>
      <c r="E271" s="14">
        <v>0.017361111111111112</v>
      </c>
      <c r="F271" s="14">
        <v>0.016666666666666666</v>
      </c>
      <c r="G271" s="14">
        <v>0.014583333333333332</v>
      </c>
      <c r="H271" s="14">
        <v>0.013194444444444444</v>
      </c>
      <c r="I271" s="19">
        <f>Аккумуляторы!$B$56+Аккумуляторы!$B$59+16*IF(Аккумуляторы!$F$2=1,Аккумуляторы!$B$9,IF(Аккумуляторы!$F$2=2,Аккумуляторы!$B$28,Аккумуляторы!$B$43))</f>
        <v>3039.2</v>
      </c>
    </row>
    <row r="272" spans="1:9" ht="12.75" hidden="1" outlineLevel="3">
      <c r="A272" s="9" t="s">
        <v>370</v>
      </c>
      <c r="B272" s="14">
        <v>0.025</v>
      </c>
      <c r="C272" s="14">
        <v>0.02361111111111111</v>
      </c>
      <c r="D272" s="14">
        <v>0.020833333333333332</v>
      </c>
      <c r="E272" s="14">
        <v>0.02013888888888889</v>
      </c>
      <c r="F272" s="14">
        <v>0.019444444444444445</v>
      </c>
      <c r="G272" s="14">
        <v>0.018055555555555557</v>
      </c>
      <c r="H272" s="14">
        <v>0.017361111111111112</v>
      </c>
      <c r="I272" s="19">
        <f>Аккумуляторы!$B$56+Аккумуляторы!$B$59+16*IF(Аккумуляторы!$F$2=1,Аккумуляторы!$B$11,IF(Аккумуляторы!$F$2=2,Аккумуляторы!$B$29,Аккумуляторы!$B$44))</f>
        <v>3502.56</v>
      </c>
    </row>
    <row r="273" spans="1:9" ht="12.75" hidden="1" outlineLevel="3">
      <c r="A273" s="9" t="s">
        <v>371</v>
      </c>
      <c r="B273" s="14">
        <v>0.034722222222222224</v>
      </c>
      <c r="C273" s="14">
        <v>0.03263888888888889</v>
      </c>
      <c r="D273" s="14">
        <v>0.030555555555555555</v>
      </c>
      <c r="E273" s="14">
        <v>0.02847222222222222</v>
      </c>
      <c r="F273" s="14">
        <v>0.02638888888888889</v>
      </c>
      <c r="G273" s="14">
        <v>0.022222222222222223</v>
      </c>
      <c r="H273" s="14">
        <v>0.02013888888888889</v>
      </c>
      <c r="I273" s="19">
        <f>Аккумуляторы!$B$56+Аккумуляторы!$B$59+16*IF(Аккумуляторы!$F$2=1,Аккумуляторы!$B$12,IF(Аккумуляторы!$F$2=2,Аккумуляторы!$B$30,Аккумуляторы!$B$45))</f>
        <v>3933.44</v>
      </c>
    </row>
    <row r="274" spans="1:9" ht="12.75" hidden="1" outlineLevel="3">
      <c r="A274" s="9" t="s">
        <v>372</v>
      </c>
      <c r="B274" s="14">
        <v>0.06388888888888888</v>
      </c>
      <c r="C274" s="14">
        <v>0.05902777777777778</v>
      </c>
      <c r="D274" s="14">
        <v>0.05347222222222222</v>
      </c>
      <c r="E274" s="14">
        <v>0.04861111111111111</v>
      </c>
      <c r="F274" s="14">
        <v>0.04305555555555556</v>
      </c>
      <c r="G274" s="14">
        <v>0.03958333333333333</v>
      </c>
      <c r="H274" s="14">
        <v>0.0375</v>
      </c>
      <c r="I274" s="19">
        <f>Аккумуляторы!$B$56+Аккумуляторы!$B$59+16*IF(Аккумуляторы!$F$2=1,Аккумуляторы!$B$13,IF(Аккумуляторы!$F$2=2,0,Аккумуляторы!$B$46))</f>
        <v>4760.16</v>
      </c>
    </row>
    <row r="275" spans="1:9" ht="12.75" hidden="1" outlineLevel="3">
      <c r="A275" s="9" t="s">
        <v>373</v>
      </c>
      <c r="B275" s="14">
        <v>0.09375</v>
      </c>
      <c r="C275" s="14">
        <v>0.08958333333333333</v>
      </c>
      <c r="D275" s="14">
        <v>0.08611111111111112</v>
      </c>
      <c r="E275" s="14">
        <v>0.08194444444444444</v>
      </c>
      <c r="F275" s="14">
        <v>0.07777777777777778</v>
      </c>
      <c r="G275" s="14">
        <v>0.07013888888888889</v>
      </c>
      <c r="H275" s="14">
        <v>0.06180555555555556</v>
      </c>
      <c r="I275" s="19">
        <f>Аккумуляторы!$B$56+Аккумуляторы!$B$59+16*IF(Аккумуляторы!$F$2=1,Аккумуляторы!$B$15,IF(Аккумуляторы!$F$2=2,0,Аккумуляторы!$B$48))</f>
        <v>5935.04</v>
      </c>
    </row>
    <row r="276" spans="1:9" ht="13.5" hidden="1" outlineLevel="3" thickBot="1">
      <c r="A276" s="9" t="s">
        <v>374</v>
      </c>
      <c r="B276" s="14">
        <v>0.11875</v>
      </c>
      <c r="C276" s="14">
        <v>0.11597222222222221</v>
      </c>
      <c r="D276" s="14">
        <v>0.11319444444444444</v>
      </c>
      <c r="E276" s="14">
        <v>0.11041666666666666</v>
      </c>
      <c r="F276" s="14">
        <v>0.1076388888888889</v>
      </c>
      <c r="G276" s="14">
        <v>0.10208333333333335</v>
      </c>
      <c r="H276" s="14">
        <v>0.09583333333333333</v>
      </c>
      <c r="I276" s="19">
        <f>Аккумуляторы!$B$56+Аккумуляторы!$B$59+16*IF(Аккумуляторы!$F$2=1,Аккумуляторы!$B$18,IF(Аккумуляторы!$F$2=2,Аккумуляторы!$B$33,Аккумуляторы!$B$50))</f>
        <v>7153.6</v>
      </c>
    </row>
    <row r="277" spans="1:9" ht="13.5" outlineLevel="1" collapsed="1" thickBot="1">
      <c r="A277" s="67" t="s">
        <v>960</v>
      </c>
      <c r="B277" s="68"/>
      <c r="C277" s="68"/>
      <c r="D277" s="68"/>
      <c r="E277" s="68"/>
      <c r="F277" s="68"/>
      <c r="G277" s="68"/>
      <c r="H277" s="68"/>
      <c r="I277" s="69"/>
    </row>
    <row r="278" spans="1:9" ht="12.75" hidden="1" outlineLevel="2">
      <c r="A278" s="3" t="s">
        <v>696</v>
      </c>
      <c r="B278" s="90" t="s">
        <v>710</v>
      </c>
      <c r="C278" s="90"/>
      <c r="D278" s="90" t="s">
        <v>713</v>
      </c>
      <c r="E278" s="90"/>
      <c r="F278" s="90" t="s">
        <v>712</v>
      </c>
      <c r="G278" s="90"/>
      <c r="H278" s="3" t="s">
        <v>714</v>
      </c>
      <c r="I278" s="4" t="s">
        <v>715</v>
      </c>
    </row>
    <row r="279" spans="1:9" ht="12.75" hidden="1" outlineLevel="2">
      <c r="A279" s="5" t="s">
        <v>888</v>
      </c>
      <c r="B279" s="6" t="s">
        <v>762</v>
      </c>
      <c r="C279" s="6" t="s">
        <v>847</v>
      </c>
      <c r="D279" s="78" t="s">
        <v>860</v>
      </c>
      <c r="E279" s="79"/>
      <c r="F279" s="80" t="s">
        <v>882</v>
      </c>
      <c r="G279" s="80"/>
      <c r="H279" s="7">
        <v>110</v>
      </c>
      <c r="I279" s="19">
        <v>3695</v>
      </c>
    </row>
    <row r="280" spans="1:9" ht="12.75" hidden="1" outlineLevel="2" collapsed="1">
      <c r="A280" s="66" t="s">
        <v>758</v>
      </c>
      <c r="B280" s="66"/>
      <c r="C280" s="66"/>
      <c r="D280" s="66"/>
      <c r="E280" s="66"/>
      <c r="F280" s="66"/>
      <c r="G280" s="66"/>
      <c r="H280" s="66"/>
      <c r="I280" s="66"/>
    </row>
    <row r="281" spans="1:9" ht="12.75" hidden="1" outlineLevel="3">
      <c r="A281" s="17" t="s">
        <v>837</v>
      </c>
      <c r="B281" s="2"/>
      <c r="C281" s="80" t="s">
        <v>775</v>
      </c>
      <c r="D281" s="80"/>
      <c r="E281" s="80"/>
      <c r="F281" s="80"/>
      <c r="G281" s="80"/>
      <c r="H281" s="80"/>
      <c r="I281" s="83" t="s">
        <v>715</v>
      </c>
    </row>
    <row r="282" spans="1:9" ht="12.75" hidden="1" outlineLevel="3">
      <c r="A282" s="16" t="s">
        <v>838</v>
      </c>
      <c r="B282" s="24" t="s">
        <v>881</v>
      </c>
      <c r="C282" s="13" t="s">
        <v>891</v>
      </c>
      <c r="D282" s="13" t="s">
        <v>892</v>
      </c>
      <c r="E282" s="13" t="s">
        <v>846</v>
      </c>
      <c r="F282" s="13" t="s">
        <v>890</v>
      </c>
      <c r="G282" s="13" t="s">
        <v>889</v>
      </c>
      <c r="H282" s="13" t="s">
        <v>847</v>
      </c>
      <c r="I282" s="83"/>
    </row>
    <row r="283" spans="1:9" ht="12" customHeight="1" hidden="1" outlineLevel="3">
      <c r="A283" s="25" t="s">
        <v>1012</v>
      </c>
      <c r="B283" s="14">
        <v>0.006712962962962962</v>
      </c>
      <c r="C283" s="14">
        <v>0.006481481481481481</v>
      </c>
      <c r="D283" s="14">
        <v>0.00625</v>
      </c>
      <c r="E283" s="14">
        <v>0.006053240740740741</v>
      </c>
      <c r="F283" s="14">
        <v>0.005787037037037038</v>
      </c>
      <c r="G283" s="14">
        <v>0.005347222222222222</v>
      </c>
      <c r="H283" s="14">
        <v>0.005069444444444444</v>
      </c>
      <c r="I283" s="19">
        <f>1*Аккумуляторы!$B$64</f>
        <v>1317</v>
      </c>
    </row>
    <row r="284" spans="1:9" ht="12" customHeight="1" hidden="1" outlineLevel="3">
      <c r="A284" s="25" t="s">
        <v>1013</v>
      </c>
      <c r="B284" s="14">
        <v>0.01974537037037037</v>
      </c>
      <c r="C284" s="14">
        <v>0.019212962962962963</v>
      </c>
      <c r="D284" s="14">
        <v>0.01869212962962963</v>
      </c>
      <c r="E284" s="14">
        <v>0.01815972222222222</v>
      </c>
      <c r="F284" s="14">
        <v>0.017638888888888888</v>
      </c>
      <c r="G284" s="14">
        <v>0.016574074074074074</v>
      </c>
      <c r="H284" s="14">
        <v>0.015520833333333333</v>
      </c>
      <c r="I284" s="19">
        <f>2*Аккумуляторы!$B$64</f>
        <v>2634</v>
      </c>
    </row>
    <row r="285" spans="1:9" ht="12.75" customHeight="1" hidden="1" outlineLevel="3">
      <c r="A285" s="25" t="s">
        <v>1014</v>
      </c>
      <c r="B285" s="14">
        <v>0.035</v>
      </c>
      <c r="C285" s="14">
        <v>0.033900462962962966</v>
      </c>
      <c r="D285" s="14">
        <v>0.03280092592592593</v>
      </c>
      <c r="E285" s="14">
        <v>0.031712962962962964</v>
      </c>
      <c r="F285" s="14">
        <v>0.03107638888888889</v>
      </c>
      <c r="G285" s="14">
        <v>0.028425925925925924</v>
      </c>
      <c r="H285" s="14">
        <v>0.026226851851851852</v>
      </c>
      <c r="I285" s="19">
        <f>3*Аккумуляторы!$B$64</f>
        <v>3951</v>
      </c>
    </row>
    <row r="286" spans="1:9" ht="11.25" customHeight="1" hidden="1" outlineLevel="3">
      <c r="A286" s="25" t="s">
        <v>1015</v>
      </c>
      <c r="B286" s="14">
        <v>0.05244212962962963</v>
      </c>
      <c r="C286" s="14">
        <v>0.04822916666666666</v>
      </c>
      <c r="D286" s="14">
        <v>0.0440162037037037</v>
      </c>
      <c r="E286" s="14">
        <v>0.041296296296296296</v>
      </c>
      <c r="F286" s="14">
        <v>0.04047453703703704</v>
      </c>
      <c r="G286" s="14">
        <v>0.038831018518518515</v>
      </c>
      <c r="H286" s="14">
        <v>0.0371875</v>
      </c>
      <c r="I286" s="19">
        <f>4*Аккумуляторы!$B$64</f>
        <v>5268</v>
      </c>
    </row>
    <row r="287" spans="1:9" ht="12.75" hidden="1" outlineLevel="3">
      <c r="A287" s="81" t="s">
        <v>757</v>
      </c>
      <c r="B287" s="2"/>
      <c r="C287" s="80" t="s">
        <v>775</v>
      </c>
      <c r="D287" s="80"/>
      <c r="E287" s="80"/>
      <c r="F287" s="80"/>
      <c r="G287" s="80"/>
      <c r="H287" s="80"/>
      <c r="I287" s="83" t="s">
        <v>715</v>
      </c>
    </row>
    <row r="288" spans="1:9" ht="12.75" hidden="1" outlineLevel="3">
      <c r="A288" s="82"/>
      <c r="B288" s="24" t="s">
        <v>881</v>
      </c>
      <c r="C288" s="13" t="s">
        <v>891</v>
      </c>
      <c r="D288" s="13" t="s">
        <v>892</v>
      </c>
      <c r="E288" s="13" t="s">
        <v>846</v>
      </c>
      <c r="F288" s="13" t="s">
        <v>890</v>
      </c>
      <c r="G288" s="13" t="s">
        <v>889</v>
      </c>
      <c r="H288" s="13" t="s">
        <v>847</v>
      </c>
      <c r="I288" s="83"/>
    </row>
    <row r="289" spans="1:9" ht="12.75" hidden="1" outlineLevel="3">
      <c r="A289" s="9" t="s">
        <v>369</v>
      </c>
      <c r="B289" s="14">
        <v>0.013784722222222224</v>
      </c>
      <c r="C289" s="14">
        <v>0.013055555555555556</v>
      </c>
      <c r="D289" s="14">
        <v>0.012314814814814815</v>
      </c>
      <c r="E289" s="14">
        <v>0.011574074074074075</v>
      </c>
      <c r="F289" s="14">
        <v>0.010833333333333334</v>
      </c>
      <c r="G289" s="14">
        <v>0.010046296296296296</v>
      </c>
      <c r="H289" s="14">
        <v>0.009537037037037037</v>
      </c>
      <c r="I289" s="19">
        <f>Аккумуляторы!$B$56+Аккумуляторы!$B$59+16*IF(Аккумуляторы!$F$2=1,Аккумуляторы!$B$9,IF(Аккумуляторы!$F$2=2,Аккумуляторы!$B$28,Аккумуляторы!$B$43))</f>
        <v>3039.2</v>
      </c>
    </row>
    <row r="290" spans="1:9" ht="12.75" hidden="1" outlineLevel="3">
      <c r="A290" s="9" t="s">
        <v>370</v>
      </c>
      <c r="B290" s="14">
        <v>0.017465277777777777</v>
      </c>
      <c r="C290" s="14">
        <v>0.016875</v>
      </c>
      <c r="D290" s="14">
        <v>0.01628472222222222</v>
      </c>
      <c r="E290" s="14">
        <v>0.015694444444444445</v>
      </c>
      <c r="F290" s="14">
        <v>0.01511574074074074</v>
      </c>
      <c r="G290" s="14">
        <v>0.013935185185185184</v>
      </c>
      <c r="H290" s="14">
        <v>0.01275462962962963</v>
      </c>
      <c r="I290" s="19">
        <f>Аккумуляторы!$B$56+Аккумуляторы!$B$59+16*IF(Аккумуляторы!$F$2=1,Аккумуляторы!$B$11,IF(Аккумуляторы!$F$2=2,Аккумуляторы!$B$29,Аккумуляторы!$B$44))</f>
        <v>3502.56</v>
      </c>
    </row>
    <row r="291" spans="1:9" ht="12.75" hidden="1" outlineLevel="3">
      <c r="A291" s="9" t="s">
        <v>371</v>
      </c>
      <c r="B291" s="14">
        <v>0.020335648148148148</v>
      </c>
      <c r="C291" s="14">
        <v>0.01982638888888889</v>
      </c>
      <c r="D291" s="14">
        <v>0.019386574074074073</v>
      </c>
      <c r="E291" s="14">
        <v>0.018819444444444448</v>
      </c>
      <c r="F291" s="14">
        <v>0.018310185185185186</v>
      </c>
      <c r="G291" s="14">
        <v>0.01730324074074074</v>
      </c>
      <c r="H291" s="14">
        <v>0.016296296296296295</v>
      </c>
      <c r="I291" s="19">
        <f>Аккумуляторы!$B$56+Аккумуляторы!$B$59+16*IF(Аккумуляторы!$F$2=1,Аккумуляторы!$B$12,IF(Аккумуляторы!$F$2=2,Аккумуляторы!$B$30,Аккумуляторы!$B$45))</f>
        <v>3933.44</v>
      </c>
    </row>
    <row r="292" spans="1:9" ht="12.75" hidden="1" outlineLevel="3">
      <c r="A292" s="9" t="s">
        <v>372</v>
      </c>
      <c r="B292" s="14">
        <v>0.03782407407407407</v>
      </c>
      <c r="C292" s="14">
        <v>0.036770833333333336</v>
      </c>
      <c r="D292" s="14">
        <v>0.03571759259259259</v>
      </c>
      <c r="E292" s="14">
        <v>0.034652777777777775</v>
      </c>
      <c r="F292" s="14">
        <v>0.03359953703703704</v>
      </c>
      <c r="G292" s="14">
        <v>0.03149305555555556</v>
      </c>
      <c r="H292" s="14">
        <v>0.029375</v>
      </c>
      <c r="I292" s="19">
        <f>Аккумуляторы!$B$56+Аккумуляторы!$B$59+16*IF(Аккумуляторы!$F$2=1,Аккумуляторы!$B$13,IF(Аккумуляторы!$F$2=2,0,Аккумуляторы!$B$46))</f>
        <v>4760.16</v>
      </c>
    </row>
    <row r="293" spans="1:9" ht="12.75" hidden="1" outlineLevel="3">
      <c r="A293" s="9" t="s">
        <v>373</v>
      </c>
      <c r="B293" s="14">
        <v>0.062372685185185184</v>
      </c>
      <c r="C293" s="14">
        <v>0.058402777777777776</v>
      </c>
      <c r="D293" s="14">
        <v>0.05421296296296296</v>
      </c>
      <c r="E293" s="14">
        <v>0.05047453703703703</v>
      </c>
      <c r="F293" s="14">
        <v>0.046516203703703705</v>
      </c>
      <c r="G293" s="14">
        <v>0.04096064814814815</v>
      </c>
      <c r="H293" s="14">
        <v>0.03917824074074074</v>
      </c>
      <c r="I293" s="19">
        <f>Аккумуляторы!$B$56+Аккумуляторы!$B$59+16*IF(Аккумуляторы!$F$2=1,Аккумуляторы!$B$15,IF(Аккумуляторы!$F$2=2,0,Аккумуляторы!$B$48))</f>
        <v>5935.04</v>
      </c>
    </row>
    <row r="294" spans="1:9" ht="12.75" hidden="1" outlineLevel="3">
      <c r="A294" s="9" t="s">
        <v>374</v>
      </c>
      <c r="B294" s="14">
        <v>0.09650462962962963</v>
      </c>
      <c r="C294" s="14">
        <v>0.09364583333333333</v>
      </c>
      <c r="D294" s="14">
        <v>0.09078703703703704</v>
      </c>
      <c r="E294" s="14">
        <v>0.08793981481481482</v>
      </c>
      <c r="F294" s="14">
        <v>0.08508101851851851</v>
      </c>
      <c r="G294" s="14">
        <v>0.07936342592592592</v>
      </c>
      <c r="H294" s="14">
        <v>0.07364583333333334</v>
      </c>
      <c r="I294" s="19">
        <f>Аккумуляторы!$B$56+Аккумуляторы!$B$59+16*IF(Аккумуляторы!$F$2=1,Аккумуляторы!$B$18,IF(Аккумуляторы!$F$2=2,Аккумуляторы!$B$33,Аккумуляторы!$B$50))</f>
        <v>7153.6</v>
      </c>
    </row>
    <row r="295" spans="1:9" ht="14.25">
      <c r="A295" s="99" t="s">
        <v>1168</v>
      </c>
      <c r="B295" s="100"/>
      <c r="C295" s="100"/>
      <c r="D295" s="100"/>
      <c r="E295" s="100"/>
      <c r="F295" s="100"/>
      <c r="G295" s="100"/>
      <c r="H295" s="100"/>
      <c r="I295" s="101"/>
    </row>
    <row r="296" spans="1:9" ht="13.5" outlineLevel="1" collapsed="1" thickBot="1">
      <c r="A296" s="94" t="s">
        <v>1017</v>
      </c>
      <c r="B296" s="95"/>
      <c r="C296" s="95"/>
      <c r="D296" s="95"/>
      <c r="E296" s="95"/>
      <c r="F296" s="95"/>
      <c r="G296" s="95"/>
      <c r="H296" s="95"/>
      <c r="I296" s="96"/>
    </row>
    <row r="297" spans="1:9" ht="12.75" hidden="1" outlineLevel="2">
      <c r="A297" s="3" t="s">
        <v>696</v>
      </c>
      <c r="B297" s="90" t="s">
        <v>710</v>
      </c>
      <c r="C297" s="90"/>
      <c r="D297" s="90" t="s">
        <v>713</v>
      </c>
      <c r="E297" s="90"/>
      <c r="F297" s="90" t="s">
        <v>712</v>
      </c>
      <c r="G297" s="90"/>
      <c r="H297" s="3" t="s">
        <v>714</v>
      </c>
      <c r="I297" s="4" t="s">
        <v>715</v>
      </c>
    </row>
    <row r="298" spans="1:9" ht="12.75" hidden="1" outlineLevel="2">
      <c r="A298" s="40" t="s">
        <v>958</v>
      </c>
      <c r="B298" s="6" t="s">
        <v>762</v>
      </c>
      <c r="C298" s="6" t="s">
        <v>847</v>
      </c>
      <c r="D298" s="78" t="s">
        <v>860</v>
      </c>
      <c r="E298" s="79"/>
      <c r="F298" s="80" t="s">
        <v>959</v>
      </c>
      <c r="G298" s="80"/>
      <c r="H298" s="7">
        <v>350</v>
      </c>
      <c r="I298" s="19">
        <v>12361</v>
      </c>
    </row>
    <row r="299" spans="1:9" ht="12.75" hidden="1" outlineLevel="2">
      <c r="A299" s="66" t="s">
        <v>758</v>
      </c>
      <c r="B299" s="66"/>
      <c r="C299" s="66"/>
      <c r="D299" s="66"/>
      <c r="E299" s="66"/>
      <c r="F299" s="66"/>
      <c r="G299" s="66"/>
      <c r="H299" s="66"/>
      <c r="I299" s="66"/>
    </row>
    <row r="300" spans="1:9" ht="12.75" hidden="1" outlineLevel="2">
      <c r="A300" s="81" t="s">
        <v>757</v>
      </c>
      <c r="B300" s="2"/>
      <c r="C300" s="80" t="s">
        <v>775</v>
      </c>
      <c r="D300" s="80"/>
      <c r="E300" s="80"/>
      <c r="F300" s="80"/>
      <c r="G300" s="80"/>
      <c r="H300" s="80"/>
      <c r="I300" s="83" t="s">
        <v>715</v>
      </c>
    </row>
    <row r="301" spans="1:9" ht="12.75" hidden="1" outlineLevel="2">
      <c r="A301" s="82"/>
      <c r="B301" s="13" t="s">
        <v>884</v>
      </c>
      <c r="C301" s="13" t="s">
        <v>964</v>
      </c>
      <c r="D301" s="24" t="s">
        <v>881</v>
      </c>
      <c r="E301" s="13" t="s">
        <v>892</v>
      </c>
      <c r="F301" s="13" t="s">
        <v>890</v>
      </c>
      <c r="G301" s="13" t="s">
        <v>889</v>
      </c>
      <c r="H301" s="13" t="s">
        <v>847</v>
      </c>
      <c r="I301" s="83"/>
    </row>
    <row r="302" spans="1:9" ht="12.75" hidden="1" outlineLevel="2">
      <c r="A302" s="9" t="s">
        <v>375</v>
      </c>
      <c r="B302" s="14">
        <v>0.020324074074074074</v>
      </c>
      <c r="C302" s="14">
        <v>0.01916666666666667</v>
      </c>
      <c r="D302" s="14">
        <v>0.017997685185185186</v>
      </c>
      <c r="E302" s="14">
        <v>0.016828703703703703</v>
      </c>
      <c r="F302" s="14">
        <v>0.015671296296296298</v>
      </c>
      <c r="G302" s="14">
        <v>0.014502314814814815</v>
      </c>
      <c r="H302" s="14">
        <v>0.013333333333333334</v>
      </c>
      <c r="I302" s="19">
        <f>Аккумуляторы!$B$56+Аккумуляторы!$B$59+29*IF(Аккумуляторы!$F$2=1,Аккумуляторы!$B$8,IF(Аккумуляторы!$F$2=2,Аккумуляторы!$B$27,Аккумуляторы!$B$42))</f>
        <v>3401.51</v>
      </c>
    </row>
    <row r="303" spans="1:9" ht="12.75" hidden="1" outlineLevel="2">
      <c r="A303" s="9" t="s">
        <v>376</v>
      </c>
      <c r="B303" s="14">
        <v>0.03644675925925926</v>
      </c>
      <c r="C303" s="14">
        <v>0.03398148148148148</v>
      </c>
      <c r="D303" s="14">
        <v>0.03152777777777777</v>
      </c>
      <c r="E303" s="14">
        <v>0.029074074074074075</v>
      </c>
      <c r="F303" s="14">
        <v>0.026620370370370374</v>
      </c>
      <c r="G303" s="14">
        <v>0.024166666666666666</v>
      </c>
      <c r="H303" s="14">
        <v>0.02170138888888889</v>
      </c>
      <c r="I303" s="19">
        <f>Аккумуляторы!$B$56+Аккумуляторы!$B$59+29*IF(Аккумуляторы!$F$2=1,Аккумуляторы!$B$9,IF(Аккумуляторы!$F$2=2,Аккумуляторы!$B$28,Аккумуляторы!$B$43))</f>
        <v>4257.3</v>
      </c>
    </row>
    <row r="304" spans="1:9" ht="12.75" hidden="1" outlineLevel="2">
      <c r="A304" s="9" t="s">
        <v>377</v>
      </c>
      <c r="B304" s="14">
        <v>0.05047453703703703</v>
      </c>
      <c r="C304" s="14">
        <v>0.04137731481481482</v>
      </c>
      <c r="D304" s="14">
        <v>0.03903935185185185</v>
      </c>
      <c r="E304" s="14">
        <v>0.03671296296296296</v>
      </c>
      <c r="F304" s="14">
        <v>0.034386574074074076</v>
      </c>
      <c r="G304" s="14">
        <v>0.03204861111111111</v>
      </c>
      <c r="H304" s="14">
        <v>0.02972222222222222</v>
      </c>
      <c r="I304" s="19">
        <f>Аккумуляторы!$B$56+Аккумуляторы!$B$59+29*IF(Аккумуляторы!$F$2=1,Аккумуляторы!$B$11,IF(Аккумуляторы!$F$2=2,Аккумуляторы!$B$29,Аккумуляторы!$B$44))</f>
        <v>5097.139999999999</v>
      </c>
    </row>
    <row r="305" spans="1:9" ht="12.75" hidden="1" outlineLevel="2">
      <c r="A305" s="9" t="s">
        <v>378</v>
      </c>
      <c r="B305" s="14">
        <v>0.0772337962962963</v>
      </c>
      <c r="C305" s="14">
        <v>0.06950231481481482</v>
      </c>
      <c r="D305" s="14">
        <v>0.06175925925925926</v>
      </c>
      <c r="E305" s="14">
        <v>0.05401620370370371</v>
      </c>
      <c r="F305" s="14">
        <v>0.04627314814814815</v>
      </c>
      <c r="G305" s="14">
        <v>0.040775462962962965</v>
      </c>
      <c r="H305" s="14">
        <v>0.03858796296296297</v>
      </c>
      <c r="I305" s="19">
        <f>Аккумуляторы!$B$56+Аккумуляторы!$B$59+29*IF(Аккумуляторы!$F$2=1,Аккумуляторы!$B$12,IF(Аккумуляторы!$F$2=2,Аккумуляторы!$B$30,Аккумуляторы!$B$45))</f>
        <v>5878.11</v>
      </c>
    </row>
    <row r="306" spans="1:9" ht="12.75" hidden="1" outlineLevel="2">
      <c r="A306" s="9" t="s">
        <v>379</v>
      </c>
      <c r="B306" s="14">
        <v>0.10871527777777779</v>
      </c>
      <c r="C306" s="14">
        <v>0.10298611111111111</v>
      </c>
      <c r="D306" s="14">
        <v>0.09724537037037036</v>
      </c>
      <c r="E306" s="14">
        <v>0.09153935185185186</v>
      </c>
      <c r="F306" s="14">
        <v>0.08581018518518518</v>
      </c>
      <c r="G306" s="14">
        <v>0.08008101851851852</v>
      </c>
      <c r="H306" s="14">
        <v>0.07435185185185185</v>
      </c>
      <c r="I306" s="19">
        <f>Аккумуляторы!$B$57+Аккумуляторы!$B$59+29*IF(Аккумуляторы!$F$2=1,Аккумуляторы!$B$13,IF(Аккумуляторы!$F$2=2,0,Аккумуляторы!$B$46))</f>
        <v>7676.54</v>
      </c>
    </row>
    <row r="307" spans="1:9" ht="12.75" hidden="1" outlineLevel="2">
      <c r="A307" s="9" t="s">
        <v>382</v>
      </c>
      <c r="B307" s="14">
        <v>0.11827546296296297</v>
      </c>
      <c r="C307" s="14">
        <v>0.11326388888888889</v>
      </c>
      <c r="D307" s="14">
        <v>0.10826388888888888</v>
      </c>
      <c r="E307" s="14">
        <v>0.10325231481481482</v>
      </c>
      <c r="F307" s="14">
        <v>0.09824074074074074</v>
      </c>
      <c r="G307" s="14">
        <v>0.09322916666666665</v>
      </c>
      <c r="H307" s="14">
        <v>0.08549768518518519</v>
      </c>
      <c r="I307" s="19">
        <f>Аккумуляторы!$B$57+Аккумуляторы!$B$59+29*IF(Аккумуляторы!$F$2=1,Аккумуляторы!$B$14,IF(Аккумуляторы!$F$2=2,Аккумуляторы!$B$31,Аккумуляторы!$B$47))</f>
        <v>8544.220000000001</v>
      </c>
    </row>
    <row r="308" spans="1:11" ht="12.75" hidden="1" outlineLevel="2">
      <c r="A308" s="9" t="s">
        <v>381</v>
      </c>
      <c r="B308" s="14">
        <v>0.13837962962962963</v>
      </c>
      <c r="C308" s="14">
        <v>0.12359953703703704</v>
      </c>
      <c r="D308" s="14">
        <v>0.11922453703703705</v>
      </c>
      <c r="E308" s="14">
        <v>0.11484953703703704</v>
      </c>
      <c r="F308" s="14">
        <v>0.11047453703703704</v>
      </c>
      <c r="G308" s="14">
        <v>0.10609953703703705</v>
      </c>
      <c r="H308" s="14">
        <v>0.1017361111111111</v>
      </c>
      <c r="I308" s="19">
        <f>Аккумуляторы!$B$57+Аккумуляторы!$B$59+29*IF(Аккумуляторы!$F$2=1,Аккумуляторы!$B$15,IF(Аккумуляторы!$F$2=2,0,Аккумуляторы!$B$48))</f>
        <v>9806.01</v>
      </c>
      <c r="K308" s="23"/>
    </row>
    <row r="309" spans="1:9" ht="13.5" hidden="1" outlineLevel="2" thickBot="1">
      <c r="A309" s="9" t="s">
        <v>380</v>
      </c>
      <c r="B309" s="14">
        <v>0.20931712962962964</v>
      </c>
      <c r="C309" s="14">
        <v>0.19469907407407408</v>
      </c>
      <c r="D309" s="14">
        <v>0.18065972222222224</v>
      </c>
      <c r="E309" s="14">
        <v>0.16663194444444443</v>
      </c>
      <c r="F309" s="14">
        <v>0.15259259259259259</v>
      </c>
      <c r="G309" s="14">
        <v>0.13855324074074074</v>
      </c>
      <c r="H309" s="14">
        <v>0.12488425925925926</v>
      </c>
      <c r="I309" s="19">
        <f>Аккумуляторы!$B$57+Аккумуляторы!$B$59+29*IF(Аккумуляторы!$F$2=1,Аккумуляторы!$B$18,IF(Аккумуляторы!$F$2=2,Аккумуляторы!$B$33,Аккумуляторы!$B$50))</f>
        <v>12014.650000000001</v>
      </c>
    </row>
    <row r="310" spans="1:9" ht="13.5" outlineLevel="1" collapsed="1" thickBot="1">
      <c r="A310" s="67" t="s">
        <v>1016</v>
      </c>
      <c r="B310" s="68"/>
      <c r="C310" s="68"/>
      <c r="D310" s="68"/>
      <c r="E310" s="68"/>
      <c r="F310" s="68"/>
      <c r="G310" s="68"/>
      <c r="H310" s="68"/>
      <c r="I310" s="69"/>
    </row>
    <row r="311" spans="1:9" ht="12.75" hidden="1" outlineLevel="2">
      <c r="A311" s="3" t="s">
        <v>696</v>
      </c>
      <c r="B311" s="90" t="s">
        <v>710</v>
      </c>
      <c r="C311" s="90"/>
      <c r="D311" s="90" t="s">
        <v>713</v>
      </c>
      <c r="E311" s="90"/>
      <c r="F311" s="90" t="s">
        <v>712</v>
      </c>
      <c r="G311" s="90"/>
      <c r="H311" s="3" t="s">
        <v>714</v>
      </c>
      <c r="I311" s="4" t="s">
        <v>715</v>
      </c>
    </row>
    <row r="312" spans="1:9" ht="12.75" hidden="1" outlineLevel="2">
      <c r="A312" s="40" t="s">
        <v>965</v>
      </c>
      <c r="B312" s="6" t="s">
        <v>763</v>
      </c>
      <c r="C312" s="6" t="s">
        <v>966</v>
      </c>
      <c r="D312" s="78" t="s">
        <v>860</v>
      </c>
      <c r="E312" s="79"/>
      <c r="F312" s="80" t="s">
        <v>959</v>
      </c>
      <c r="G312" s="80"/>
      <c r="H312" s="7">
        <v>380</v>
      </c>
      <c r="I312" s="19">
        <v>13391</v>
      </c>
    </row>
    <row r="313" spans="1:9" ht="12.75" hidden="1" outlineLevel="2">
      <c r="A313" s="66" t="s">
        <v>758</v>
      </c>
      <c r="B313" s="66"/>
      <c r="C313" s="66"/>
      <c r="D313" s="66"/>
      <c r="E313" s="66"/>
      <c r="F313" s="66"/>
      <c r="G313" s="66"/>
      <c r="H313" s="66"/>
      <c r="I313" s="66"/>
    </row>
    <row r="314" spans="1:9" ht="12.75" hidden="1" outlineLevel="2">
      <c r="A314" s="81" t="s">
        <v>757</v>
      </c>
      <c r="B314" s="2"/>
      <c r="C314" s="80" t="s">
        <v>775</v>
      </c>
      <c r="D314" s="80"/>
      <c r="E314" s="80"/>
      <c r="F314" s="80"/>
      <c r="G314" s="80"/>
      <c r="H314" s="80"/>
      <c r="I314" s="83" t="s">
        <v>715</v>
      </c>
    </row>
    <row r="315" spans="1:9" ht="12.75" hidden="1" outlineLevel="2">
      <c r="A315" s="82"/>
      <c r="B315" s="13" t="s">
        <v>848</v>
      </c>
      <c r="C315" s="13" t="s">
        <v>849</v>
      </c>
      <c r="D315" s="13" t="s">
        <v>850</v>
      </c>
      <c r="E315" s="13" t="s">
        <v>851</v>
      </c>
      <c r="F315" s="24" t="s">
        <v>855</v>
      </c>
      <c r="G315" s="13" t="s">
        <v>766</v>
      </c>
      <c r="H315" s="13" t="s">
        <v>966</v>
      </c>
      <c r="I315" s="83"/>
    </row>
    <row r="316" spans="1:9" ht="12.75" hidden="1" outlineLevel="2">
      <c r="A316" s="9" t="s">
        <v>376</v>
      </c>
      <c r="B316" s="14">
        <v>0.019085648148148147</v>
      </c>
      <c r="C316" s="14">
        <v>0.01704861111111111</v>
      </c>
      <c r="D316" s="14">
        <v>0.015011574074074075</v>
      </c>
      <c r="E316" s="14">
        <v>0.012974537037037036</v>
      </c>
      <c r="F316" s="14">
        <v>0.0109375</v>
      </c>
      <c r="G316" s="14">
        <v>0.009884259259259258</v>
      </c>
      <c r="H316" s="14">
        <v>0.008483796296296297</v>
      </c>
      <c r="I316" s="19">
        <f>Аккумуляторы!$B$56+Аккумуляторы!$B$59+29*IF(Аккумуляторы!$F$2=1,Аккумуляторы!$B$9,IF(Аккумуляторы!$F$2=2,Аккумуляторы!$B$28,Аккумуляторы!$B$43))</f>
        <v>4257.3</v>
      </c>
    </row>
    <row r="317" spans="1:9" ht="12.75" hidden="1" outlineLevel="2">
      <c r="A317" s="9" t="s">
        <v>377</v>
      </c>
      <c r="B317" s="14">
        <v>0.023877314814814813</v>
      </c>
      <c r="C317" s="14">
        <v>0.02005787037037037</v>
      </c>
      <c r="D317" s="14">
        <v>0.0184375</v>
      </c>
      <c r="E317" s="14">
        <v>0.01681712962962963</v>
      </c>
      <c r="F317" s="14">
        <v>0.015196759259259259</v>
      </c>
      <c r="G317" s="14">
        <v>0.013564814814814816</v>
      </c>
      <c r="H317" s="14">
        <v>0.010347222222222223</v>
      </c>
      <c r="I317" s="19">
        <f>Аккумуляторы!$B$56+Аккумуляторы!$B$59+29*IF(Аккумуляторы!$F$2=1,Аккумуляторы!$B$11,IF(Аккумуляторы!$F$2=2,Аккумуляторы!$B$29,Аккумуляторы!$B$44))</f>
        <v>5097.139999999999</v>
      </c>
    </row>
    <row r="318" spans="1:9" ht="12.75" hidden="1" outlineLevel="2">
      <c r="A318" s="9" t="s">
        <v>378</v>
      </c>
      <c r="B318" s="14">
        <v>0.033125</v>
      </c>
      <c r="C318" s="14">
        <v>0.02766203703703704</v>
      </c>
      <c r="D318" s="14">
        <v>0.0221875</v>
      </c>
      <c r="E318" s="14">
        <v>0.019780092592592592</v>
      </c>
      <c r="F318" s="14">
        <v>0.018379629629629628</v>
      </c>
      <c r="G318" s="14">
        <v>0.01699074074074074</v>
      </c>
      <c r="H318" s="14">
        <v>0.014201388888888888</v>
      </c>
      <c r="I318" s="19">
        <f>Аккумуляторы!$B$56+Аккумуляторы!$B$59+29*IF(Аккумуляторы!$F$2=1,Аккумуляторы!$B$12,IF(Аккумуляторы!$F$2=2,Аккумуляторы!$B$30,Аккумуляторы!$B$45))</f>
        <v>5878.11</v>
      </c>
    </row>
    <row r="319" spans="1:9" ht="12.75" hidden="1" outlineLevel="2">
      <c r="A319" s="9" t="s">
        <v>379</v>
      </c>
      <c r="B319" s="14">
        <v>0.060034722222222225</v>
      </c>
      <c r="C319" s="14">
        <v>0.045717592592592594</v>
      </c>
      <c r="D319" s="14">
        <v>0.03957175925925926</v>
      </c>
      <c r="E319" s="14">
        <v>0.03665509259259259</v>
      </c>
      <c r="F319" s="14">
        <v>0.03375</v>
      </c>
      <c r="G319" s="14">
        <v>0.030833333333333334</v>
      </c>
      <c r="H319" s="14">
        <v>0.025358796296296296</v>
      </c>
      <c r="I319" s="19">
        <f>Аккумуляторы!$B$57+Аккумуляторы!$B$59+29*IF(Аккумуляторы!$F$2=1,Аккумуляторы!$B$13,IF(Аккумуляторы!$F$2=2,0,Аккумуляторы!$B$46))</f>
        <v>7676.54</v>
      </c>
    </row>
    <row r="320" spans="1:9" ht="12.75" hidden="1" outlineLevel="2">
      <c r="A320" s="9" t="s">
        <v>382</v>
      </c>
      <c r="B320" s="14">
        <v>0.07570601851851852</v>
      </c>
      <c r="C320" s="14">
        <v>0.06318287037037036</v>
      </c>
      <c r="D320" s="14">
        <v>0.050659722222222224</v>
      </c>
      <c r="E320" s="14">
        <v>0.04083333333333333</v>
      </c>
      <c r="F320" s="14">
        <v>0.03791666666666667</v>
      </c>
      <c r="G320" s="14">
        <v>0.03498842592592593</v>
      </c>
      <c r="H320" s="14">
        <v>0.029143518518518517</v>
      </c>
      <c r="I320" s="19">
        <f>Аккумуляторы!$B$57+Аккумуляторы!$B$59+29*IF(Аккумуляторы!$F$2=1,Аккумуляторы!$B$14,IF(Аккумуляторы!$F$2=2,Аккумуляторы!$B$31,Аккумуляторы!$B$47))</f>
        <v>8544.220000000001</v>
      </c>
    </row>
    <row r="321" spans="1:9" ht="12.75" hidden="1" outlineLevel="2">
      <c r="A321" s="9" t="s">
        <v>381</v>
      </c>
      <c r="B321" s="14">
        <v>0.09079861111111111</v>
      </c>
      <c r="C321" s="14">
        <v>0.0798611111111111</v>
      </c>
      <c r="D321" s="14">
        <v>0.06892361111111112</v>
      </c>
      <c r="E321" s="14">
        <v>0.05799768518518519</v>
      </c>
      <c r="F321" s="14">
        <v>0.047060185185185184</v>
      </c>
      <c r="G321" s="14">
        <v>0.04040509259259259</v>
      </c>
      <c r="H321" s="14">
        <v>0.03546296296296297</v>
      </c>
      <c r="I321" s="19">
        <f>Аккумуляторы!$B$57+Аккумуляторы!$B$59+29*IF(Аккумуляторы!$F$2=1,Аккумуляторы!$B$15,IF(Аккумуляторы!$F$2=2,0,Аккумуляторы!$B$48))</f>
        <v>9806.01</v>
      </c>
    </row>
    <row r="322" spans="1:9" ht="12.75" hidden="1" outlineLevel="2">
      <c r="A322" s="9" t="s">
        <v>380</v>
      </c>
      <c r="B322" s="14">
        <v>0.11700231481481482</v>
      </c>
      <c r="C322" s="14">
        <v>0.10912037037037037</v>
      </c>
      <c r="D322" s="14">
        <v>0.10123842592592593</v>
      </c>
      <c r="E322" s="14">
        <v>0.09347222222222222</v>
      </c>
      <c r="F322" s="14">
        <v>0.08547453703703704</v>
      </c>
      <c r="G322" s="14">
        <v>0.07759259259259259</v>
      </c>
      <c r="H322" s="14">
        <v>0.06181712962962963</v>
      </c>
      <c r="I322" s="19">
        <f>Аккумуляторы!$B$57+Аккумуляторы!$B$59+29*IF(Аккумуляторы!$F$2=1,Аккумуляторы!$B$18,IF(Аккумуляторы!$F$2=2,Аккумуляторы!$B$33,Аккумуляторы!$B$50))</f>
        <v>12014.650000000001</v>
      </c>
    </row>
    <row r="323" spans="1:9" ht="12.75" hidden="1" outlineLevel="2">
      <c r="A323" s="9" t="s">
        <v>383</v>
      </c>
      <c r="B323" s="14">
        <v>0.1924074074074074</v>
      </c>
      <c r="C323" s="14">
        <v>0.16738425925925926</v>
      </c>
      <c r="D323" s="14">
        <v>0.14328703703703705</v>
      </c>
      <c r="E323" s="14">
        <v>0.12359953703703704</v>
      </c>
      <c r="F323" s="14">
        <v>0.11813657407407407</v>
      </c>
      <c r="G323" s="14">
        <v>0.11266203703703703</v>
      </c>
      <c r="H323" s="14">
        <v>0.1017361111111111</v>
      </c>
      <c r="I323" s="19">
        <f>2*Аккумуляторы!$B$57+2*Аккумуляторы!$B$59+58*IF(Аккумуляторы!$F$2=1,Аккумуляторы!$B$15,IF(Аккумуляторы!$F$2=2,0,Аккумуляторы!$B$48))</f>
        <v>19612.02</v>
      </c>
    </row>
    <row r="324" spans="1:9" ht="13.5" hidden="1" outlineLevel="2" thickBot="1">
      <c r="A324" s="9" t="s">
        <v>384</v>
      </c>
      <c r="B324" s="14">
        <v>0.30372685185185183</v>
      </c>
      <c r="C324" s="14">
        <v>0.2608101851851852</v>
      </c>
      <c r="D324" s="14">
        <v>0.21789351851851854</v>
      </c>
      <c r="E324" s="14">
        <v>0.19469907407407408</v>
      </c>
      <c r="F324" s="14">
        <v>0.1771527777777778</v>
      </c>
      <c r="G324" s="14">
        <v>0.1596064814814815</v>
      </c>
      <c r="H324" s="14">
        <v>0.12488425925925926</v>
      </c>
      <c r="I324" s="19">
        <f>2*Аккумуляторы!$B$57+2*Аккумуляторы!$B$59+58*IF(Аккумуляторы!$F$2=1,Аккумуляторы!$B$18,IF(Аккумуляторы!$F$2=2,Аккумуляторы!$B$33,Аккумуляторы!$B$50))</f>
        <v>24029.300000000003</v>
      </c>
    </row>
    <row r="325" spans="1:9" ht="13.5" outlineLevel="1" collapsed="1" thickBot="1">
      <c r="A325" s="67" t="s">
        <v>1025</v>
      </c>
      <c r="B325" s="68"/>
      <c r="C325" s="68"/>
      <c r="D325" s="68"/>
      <c r="E325" s="68"/>
      <c r="F325" s="68"/>
      <c r="G325" s="68"/>
      <c r="H325" s="68"/>
      <c r="I325" s="69"/>
    </row>
    <row r="326" spans="1:9" ht="12.75" hidden="1" outlineLevel="2">
      <c r="A326" s="3" t="s">
        <v>696</v>
      </c>
      <c r="B326" s="90" t="s">
        <v>710</v>
      </c>
      <c r="C326" s="90"/>
      <c r="D326" s="90" t="s">
        <v>713</v>
      </c>
      <c r="E326" s="90"/>
      <c r="F326" s="90" t="s">
        <v>712</v>
      </c>
      <c r="G326" s="90"/>
      <c r="H326" s="3" t="s">
        <v>714</v>
      </c>
      <c r="I326" s="4" t="s">
        <v>715</v>
      </c>
    </row>
    <row r="327" spans="1:9" ht="12.75" hidden="1" outlineLevel="2">
      <c r="A327" s="40" t="s">
        <v>1026</v>
      </c>
      <c r="B327" s="6" t="s">
        <v>1053</v>
      </c>
      <c r="C327" s="6" t="s">
        <v>1027</v>
      </c>
      <c r="D327" s="78" t="s">
        <v>860</v>
      </c>
      <c r="E327" s="79"/>
      <c r="F327" s="80" t="s">
        <v>959</v>
      </c>
      <c r="G327" s="80"/>
      <c r="H327" s="7">
        <v>480</v>
      </c>
      <c r="I327" s="19">
        <v>17769</v>
      </c>
    </row>
    <row r="328" spans="1:9" ht="12.75" hidden="1" outlineLevel="2">
      <c r="A328" s="66" t="s">
        <v>758</v>
      </c>
      <c r="B328" s="66"/>
      <c r="C328" s="66"/>
      <c r="D328" s="66"/>
      <c r="E328" s="66"/>
      <c r="F328" s="66"/>
      <c r="G328" s="66"/>
      <c r="H328" s="66"/>
      <c r="I328" s="66"/>
    </row>
    <row r="329" spans="1:9" ht="12.75" hidden="1" outlineLevel="2">
      <c r="A329" s="81" t="s">
        <v>757</v>
      </c>
      <c r="B329" s="2"/>
      <c r="C329" s="80" t="s">
        <v>775</v>
      </c>
      <c r="D329" s="80"/>
      <c r="E329" s="80"/>
      <c r="F329" s="80"/>
      <c r="G329" s="80"/>
      <c r="H329" s="80"/>
      <c r="I329" s="83" t="s">
        <v>715</v>
      </c>
    </row>
    <row r="330" spans="1:9" ht="12.75" hidden="1" outlineLevel="2">
      <c r="A330" s="82"/>
      <c r="B330" s="13" t="s">
        <v>966</v>
      </c>
      <c r="C330" s="13" t="s">
        <v>1032</v>
      </c>
      <c r="D330" s="13" t="s">
        <v>1030</v>
      </c>
      <c r="E330" s="13" t="s">
        <v>1031</v>
      </c>
      <c r="F330" s="24" t="s">
        <v>1029</v>
      </c>
      <c r="G330" s="13" t="s">
        <v>1028</v>
      </c>
      <c r="H330" s="13" t="s">
        <v>1027</v>
      </c>
      <c r="I330" s="83"/>
    </row>
    <row r="331" spans="1:9" ht="12.75" hidden="1" outlineLevel="2">
      <c r="A331" s="9" t="s">
        <v>377</v>
      </c>
      <c r="B331" s="14">
        <v>0.010347222222222223</v>
      </c>
      <c r="C331" s="14">
        <v>0.007997685185185186</v>
      </c>
      <c r="D331" s="14">
        <v>0.006550925925925926</v>
      </c>
      <c r="E331" s="14">
        <v>0.005844907407407407</v>
      </c>
      <c r="F331" s="14">
        <v>0.005138888888888889</v>
      </c>
      <c r="G331" s="14">
        <v>0.0037268518518518514</v>
      </c>
      <c r="H331" s="14">
        <v>0.0029745370370370373</v>
      </c>
      <c r="I331" s="19">
        <f>Аккумуляторы!$B$56+Аккумуляторы!$B$59+29*IF(Аккумуляторы!$F$2=1,Аккумуляторы!$B$11,IF(Аккумуляторы!$F$2=2,Аккумуляторы!$B$29,Аккумуляторы!$B$44))</f>
        <v>5097.139999999999</v>
      </c>
    </row>
    <row r="332" spans="1:9" ht="12.75" hidden="1" outlineLevel="2">
      <c r="A332" s="9" t="s">
        <v>378</v>
      </c>
      <c r="B332" s="14">
        <v>0.014201388888888888</v>
      </c>
      <c r="C332" s="14">
        <v>0.011412037037037038</v>
      </c>
      <c r="D332" s="14">
        <v>0.008912037037037038</v>
      </c>
      <c r="E332" s="14">
        <v>0.006828703703703704</v>
      </c>
      <c r="F332" s="14">
        <v>0.006145833333333333</v>
      </c>
      <c r="G332" s="14">
        <v>0.004768518518518518</v>
      </c>
      <c r="H332" s="14">
        <v>0.003425925925925926</v>
      </c>
      <c r="I332" s="19">
        <f>Аккумуляторы!$B$56+Аккумуляторы!$B$59+29*IF(Аккумуляторы!$F$2=1,Аккумуляторы!$B$12,IF(Аккумуляторы!$F$2=2,Аккумуляторы!$B$30,Аккумуляторы!$B$45))</f>
        <v>5878.11</v>
      </c>
    </row>
    <row r="333" spans="1:9" ht="12.75" hidden="1" outlineLevel="2">
      <c r="A333" s="9" t="s">
        <v>379</v>
      </c>
      <c r="B333" s="14">
        <v>0.025358796296296296</v>
      </c>
      <c r="C333" s="14">
        <v>0.020243055555555552</v>
      </c>
      <c r="D333" s="14">
        <v>0.018171296296296297</v>
      </c>
      <c r="E333" s="14">
        <v>0.01611111111111111</v>
      </c>
      <c r="F333" s="14">
        <v>0.014039351851851851</v>
      </c>
      <c r="G333" s="14">
        <v>0.01017361111111111</v>
      </c>
      <c r="H333" s="14">
        <v>0.008275462962962962</v>
      </c>
      <c r="I333" s="19">
        <f>Аккумуляторы!$B$57+Аккумуляторы!$B$59+29*IF(Аккумуляторы!$F$2=1,Аккумуляторы!$B$13,IF(Аккумуляторы!$F$2=2,0,Аккумуляторы!$B$46))</f>
        <v>7676.54</v>
      </c>
    </row>
    <row r="334" spans="1:9" ht="12.75" hidden="1" outlineLevel="2">
      <c r="A334" s="9" t="s">
        <v>382</v>
      </c>
      <c r="B334" s="14">
        <v>0.029143518518518517</v>
      </c>
      <c r="C334" s="14">
        <v>0.023298611111111107</v>
      </c>
      <c r="D334" s="14">
        <v>0.019768518518518515</v>
      </c>
      <c r="E334" s="14">
        <v>0.017939814814814815</v>
      </c>
      <c r="F334" s="14">
        <v>0.016122685185185184</v>
      </c>
      <c r="G334" s="14">
        <v>0.012465277777777777</v>
      </c>
      <c r="H334" s="14">
        <v>0.009652777777777777</v>
      </c>
      <c r="I334" s="19">
        <f>Аккумуляторы!$B$57+Аккумуляторы!$B$59+29*IF(Аккумуляторы!$F$2=1,Аккумуляторы!$B$14,IF(Аккумуляторы!$F$2=2,Аккумуляторы!$B$31,Аккумуляторы!$B$47))</f>
        <v>8544.220000000001</v>
      </c>
    </row>
    <row r="335" spans="1:9" ht="12.75" hidden="1" outlineLevel="2">
      <c r="A335" s="9" t="s">
        <v>381</v>
      </c>
      <c r="B335" s="14">
        <v>0.03546296296296297</v>
      </c>
      <c r="C335" s="14">
        <v>0.030520833333333334</v>
      </c>
      <c r="D335" s="14">
        <v>0.025578703703703704</v>
      </c>
      <c r="E335" s="14">
        <v>0.020763888888888887</v>
      </c>
      <c r="F335" s="14">
        <v>0.019039351851851852</v>
      </c>
      <c r="G335" s="14">
        <v>0.015601851851851851</v>
      </c>
      <c r="H335" s="14">
        <v>0.012164351851851852</v>
      </c>
      <c r="I335" s="19">
        <f>Аккумуляторы!$B$57+Аккумуляторы!$B$59+29*IF(Аккумуляторы!$F$2=1,Аккумуляторы!$B$15,IF(Аккумуляторы!$F$2=2,0,Аккумуляторы!$B$48))</f>
        <v>9806.01</v>
      </c>
    </row>
    <row r="336" spans="1:9" ht="12.75" hidden="1" outlineLevel="2">
      <c r="A336" s="9" t="s">
        <v>380</v>
      </c>
      <c r="B336" s="14">
        <v>0.06181712962962963</v>
      </c>
      <c r="C336" s="14">
        <v>0.04605324074074074</v>
      </c>
      <c r="D336" s="14">
        <v>0.03913194444444445</v>
      </c>
      <c r="E336" s="14">
        <v>0.03563657407407408</v>
      </c>
      <c r="F336" s="14">
        <v>0.032129629629629626</v>
      </c>
      <c r="G336" s="14">
        <v>0.02512731481481481</v>
      </c>
      <c r="H336" s="14">
        <v>0.019918981481481482</v>
      </c>
      <c r="I336" s="19">
        <f>Аккумуляторы!$B$57+Аккумуляторы!$B$59+29*IF(Аккумуляторы!$F$2=1,Аккумуляторы!$B$18,IF(Аккумуляторы!$F$2=2,Аккумуляторы!$B$33,Аккумуляторы!$B$50))</f>
        <v>12014.650000000001</v>
      </c>
    </row>
    <row r="337" spans="1:9" ht="12.75" hidden="1" outlineLevel="2">
      <c r="A337" s="9" t="s">
        <v>383</v>
      </c>
      <c r="B337" s="14">
        <v>0.1017361111111111</v>
      </c>
      <c r="C337" s="14">
        <v>0.09079861111111111</v>
      </c>
      <c r="D337" s="14">
        <v>0.0798611111111111</v>
      </c>
      <c r="E337" s="14">
        <v>0.06892361111111112</v>
      </c>
      <c r="F337" s="14">
        <v>0.05799768518518519</v>
      </c>
      <c r="G337" s="14">
        <v>0.04040509259259259</v>
      </c>
      <c r="H337" s="14">
        <v>0.03546296296296297</v>
      </c>
      <c r="I337" s="19">
        <f>2*Аккумуляторы!$B$57+2*Аккумуляторы!$B$59+58*IF(Аккумуляторы!$F$2=1,Аккумуляторы!$B$15,IF(Аккумуляторы!$F$2=2,0,Аккумуляторы!$B$48))</f>
        <v>19612.02</v>
      </c>
    </row>
    <row r="338" spans="1:9" ht="13.5" hidden="1" outlineLevel="2" thickBot="1">
      <c r="A338" s="9" t="s">
        <v>384</v>
      </c>
      <c r="B338" s="14">
        <v>0.12488425925925926</v>
      </c>
      <c r="C338" s="14">
        <v>0.11700231481481482</v>
      </c>
      <c r="D338" s="14">
        <v>0.10912037037037037</v>
      </c>
      <c r="E338" s="14">
        <v>0.10123842592592593</v>
      </c>
      <c r="F338" s="14">
        <v>0.09335648148148147</v>
      </c>
      <c r="G338" s="14">
        <v>0.07759259259259259</v>
      </c>
      <c r="H338" s="14">
        <v>0.06181712962962963</v>
      </c>
      <c r="I338" s="19">
        <f>2*Аккумуляторы!$B$57+2*Аккумуляторы!$B$59+58*IF(Аккумуляторы!$F$2=1,Аккумуляторы!$B$18,IF(Аккумуляторы!$F$2=2,Аккумуляторы!$B$33,Аккумуляторы!$B$50))</f>
        <v>24029.300000000003</v>
      </c>
    </row>
    <row r="339" spans="1:9" ht="13.5" outlineLevel="1" collapsed="1" thickBot="1">
      <c r="A339" s="67" t="s">
        <v>1049</v>
      </c>
      <c r="B339" s="68"/>
      <c r="C339" s="68"/>
      <c r="D339" s="68"/>
      <c r="E339" s="68"/>
      <c r="F339" s="68"/>
      <c r="G339" s="68"/>
      <c r="H339" s="68"/>
      <c r="I339" s="69"/>
    </row>
    <row r="340" spans="1:9" ht="12.75" hidden="1" outlineLevel="2">
      <c r="A340" s="3" t="s">
        <v>696</v>
      </c>
      <c r="B340" s="90" t="s">
        <v>710</v>
      </c>
      <c r="C340" s="90"/>
      <c r="D340" s="90" t="s">
        <v>713</v>
      </c>
      <c r="E340" s="90"/>
      <c r="F340" s="90" t="s">
        <v>712</v>
      </c>
      <c r="G340" s="90"/>
      <c r="H340" s="3" t="s">
        <v>714</v>
      </c>
      <c r="I340" s="4" t="s">
        <v>715</v>
      </c>
    </row>
    <row r="341" spans="1:9" ht="12.75" hidden="1" outlineLevel="2">
      <c r="A341" s="40" t="s">
        <v>1052</v>
      </c>
      <c r="B341" s="6" t="s">
        <v>1050</v>
      </c>
      <c r="C341" s="6" t="s">
        <v>1051</v>
      </c>
      <c r="D341" s="78" t="s">
        <v>860</v>
      </c>
      <c r="E341" s="79"/>
      <c r="F341" s="80" t="s">
        <v>959</v>
      </c>
      <c r="G341" s="80"/>
      <c r="H341" s="7">
        <v>550</v>
      </c>
      <c r="I341" s="19">
        <v>20344</v>
      </c>
    </row>
    <row r="342" spans="1:9" ht="12.75" hidden="1" outlineLevel="2">
      <c r="A342" s="66" t="s">
        <v>758</v>
      </c>
      <c r="B342" s="66"/>
      <c r="C342" s="66"/>
      <c r="D342" s="66"/>
      <c r="E342" s="66"/>
      <c r="F342" s="66"/>
      <c r="G342" s="66"/>
      <c r="H342" s="66"/>
      <c r="I342" s="66"/>
    </row>
    <row r="343" spans="1:9" ht="12.75" hidden="1" outlineLevel="2">
      <c r="A343" s="81" t="s">
        <v>757</v>
      </c>
      <c r="B343" s="2"/>
      <c r="C343" s="80" t="s">
        <v>775</v>
      </c>
      <c r="D343" s="80"/>
      <c r="E343" s="80"/>
      <c r="F343" s="80"/>
      <c r="G343" s="80"/>
      <c r="H343" s="80"/>
      <c r="I343" s="83" t="s">
        <v>715</v>
      </c>
    </row>
    <row r="344" spans="1:9" ht="12.75" hidden="1" outlineLevel="2">
      <c r="A344" s="82"/>
      <c r="B344" s="13" t="s">
        <v>1030</v>
      </c>
      <c r="C344" s="13" t="s">
        <v>1031</v>
      </c>
      <c r="D344" s="13" t="s">
        <v>1029</v>
      </c>
      <c r="E344" s="13" t="s">
        <v>1028</v>
      </c>
      <c r="F344" s="24" t="s">
        <v>1027</v>
      </c>
      <c r="G344" s="13" t="s">
        <v>1054</v>
      </c>
      <c r="H344" s="13" t="s">
        <v>1051</v>
      </c>
      <c r="I344" s="83"/>
    </row>
    <row r="345" spans="1:9" ht="12.75" hidden="1" outlineLevel="2">
      <c r="A345" s="9" t="s">
        <v>377</v>
      </c>
      <c r="B345" s="14">
        <v>0.006550925925925926</v>
      </c>
      <c r="C345" s="14">
        <v>0.005844907407407407</v>
      </c>
      <c r="D345" s="14">
        <v>0.005138888888888889</v>
      </c>
      <c r="E345" s="14">
        <v>0.0037268518518518514</v>
      </c>
      <c r="F345" s="14">
        <v>0.0029745370370370373</v>
      </c>
      <c r="G345" s="14">
        <v>0.002534722222222222</v>
      </c>
      <c r="H345" s="14">
        <v>0.002199074074074074</v>
      </c>
      <c r="I345" s="19">
        <f>Аккумуляторы!$B$56+Аккумуляторы!$B$59+29*IF(Аккумуляторы!$F$2=1,Аккумуляторы!$B$11,IF(Аккумуляторы!$F$2=2,Аккумуляторы!$B$29,Аккумуляторы!$B$44))</f>
        <v>5097.139999999999</v>
      </c>
    </row>
    <row r="346" spans="1:9" ht="12.75" hidden="1" outlineLevel="2">
      <c r="A346" s="9" t="s">
        <v>378</v>
      </c>
      <c r="B346" s="14">
        <v>0.008912037037037038</v>
      </c>
      <c r="C346" s="14">
        <v>0.006828703703703704</v>
      </c>
      <c r="D346" s="14">
        <v>0.006145833333333333</v>
      </c>
      <c r="E346" s="14">
        <v>0.004768518518518518</v>
      </c>
      <c r="F346" s="14">
        <v>0.003425925925925926</v>
      </c>
      <c r="G346" s="14">
        <v>0.0028587962962962963</v>
      </c>
      <c r="H346" s="14">
        <v>0.0024537037037037036</v>
      </c>
      <c r="I346" s="19">
        <f>Аккумуляторы!$B$56+Аккумуляторы!$B$59+29*IF(Аккумуляторы!$F$2=1,Аккумуляторы!$B$12,IF(Аккумуляторы!$F$2=2,Аккумуляторы!$B$30,Аккумуляторы!$B$45))</f>
        <v>5878.11</v>
      </c>
    </row>
    <row r="347" spans="1:9" ht="12.75" hidden="1" outlineLevel="2">
      <c r="A347" s="9" t="s">
        <v>379</v>
      </c>
      <c r="B347" s="14">
        <v>0.018171296296296297</v>
      </c>
      <c r="C347" s="14">
        <v>0.01611111111111111</v>
      </c>
      <c r="D347" s="14">
        <v>0.014039351851851851</v>
      </c>
      <c r="E347" s="14">
        <v>0.01017361111111111</v>
      </c>
      <c r="F347" s="14">
        <v>0.008275462962962962</v>
      </c>
      <c r="G347" s="14">
        <v>0.006597222222222222</v>
      </c>
      <c r="H347" s="14">
        <v>0.005451388888888888</v>
      </c>
      <c r="I347" s="19">
        <f>Аккумуляторы!$B$57+Аккумуляторы!$B$59+29*IF(Аккумуляторы!$F$2=1,Аккумуляторы!$B$13,IF(Аккумуляторы!$F$2=2,0,Аккумуляторы!$B$46))</f>
        <v>7676.54</v>
      </c>
    </row>
    <row r="348" spans="1:9" ht="12.75" hidden="1" outlineLevel="2">
      <c r="A348" s="9" t="s">
        <v>382</v>
      </c>
      <c r="B348" s="14">
        <v>0.019768518518518515</v>
      </c>
      <c r="C348" s="14">
        <v>0.017939814814814815</v>
      </c>
      <c r="D348" s="14">
        <v>0.016122685185185184</v>
      </c>
      <c r="E348" s="14">
        <v>0.012465277777777777</v>
      </c>
      <c r="F348" s="14">
        <v>0.009652777777777777</v>
      </c>
      <c r="G348" s="14">
        <v>0.007928240740740741</v>
      </c>
      <c r="H348" s="14">
        <v>0.006539351851851852</v>
      </c>
      <c r="I348" s="19">
        <f>Аккумуляторы!$B$57+Аккумуляторы!$B$59+29*IF(Аккумуляторы!$F$2=1,Аккумуляторы!$B$14,IF(Аккумуляторы!$F$2=2,Аккумуляторы!$B$31,Аккумуляторы!$B$47))</f>
        <v>8544.220000000001</v>
      </c>
    </row>
    <row r="349" spans="1:9" ht="12.75" hidden="1" outlineLevel="2">
      <c r="A349" s="9" t="s">
        <v>381</v>
      </c>
      <c r="B349" s="14">
        <v>0.025578703703703704</v>
      </c>
      <c r="C349" s="14">
        <v>0.020763888888888887</v>
      </c>
      <c r="D349" s="14">
        <v>0.019039351851851852</v>
      </c>
      <c r="E349" s="14">
        <v>0.015601851851851851</v>
      </c>
      <c r="F349" s="14">
        <v>0.012164351851851852</v>
      </c>
      <c r="G349" s="14">
        <v>0.009571759259259259</v>
      </c>
      <c r="H349" s="14">
        <v>0.007870370370370371</v>
      </c>
      <c r="I349" s="19">
        <f>Аккумуляторы!$B$57+Аккумуляторы!$B$59+29*IF(Аккумуляторы!$F$2=1,Аккумуляторы!$B$15,IF(Аккумуляторы!$F$2=2,0,Аккумуляторы!$B$48))</f>
        <v>9806.01</v>
      </c>
    </row>
    <row r="350" spans="1:9" ht="12.75" hidden="1" outlineLevel="2">
      <c r="A350" s="9" t="s">
        <v>380</v>
      </c>
      <c r="B350" s="14">
        <v>0.03913194444444445</v>
      </c>
      <c r="C350" s="14">
        <v>0.03563657407407408</v>
      </c>
      <c r="D350" s="14">
        <v>0.032129629629629626</v>
      </c>
      <c r="E350" s="14">
        <v>0.02512731481481481</v>
      </c>
      <c r="F350" s="14">
        <v>0.019918981481481482</v>
      </c>
      <c r="G350" s="14">
        <v>0.017569444444444447</v>
      </c>
      <c r="H350" s="14">
        <v>0.015208333333333332</v>
      </c>
      <c r="I350" s="19">
        <f>Аккумуляторы!$B$57+Аккумуляторы!$B$59+29*IF(Аккумуляторы!$F$2=1,Аккумуляторы!$B$18,IF(Аккумуляторы!$F$2=2,Аккумуляторы!$B$33,Аккумуляторы!$B$50))</f>
        <v>12014.650000000001</v>
      </c>
    </row>
    <row r="351" spans="1:9" ht="12.75" hidden="1" outlineLevel="2">
      <c r="A351" s="9" t="s">
        <v>383</v>
      </c>
      <c r="B351" s="14">
        <v>0.0798611111111111</v>
      </c>
      <c r="C351" s="14">
        <v>0.06892361111111112</v>
      </c>
      <c r="D351" s="14">
        <v>0.05799768518518519</v>
      </c>
      <c r="E351" s="14">
        <v>0.04040509259259259</v>
      </c>
      <c r="F351" s="14">
        <v>0.03546296296296297</v>
      </c>
      <c r="G351" s="14">
        <v>0.030520833333333334</v>
      </c>
      <c r="H351" s="14">
        <v>0.025578703703703704</v>
      </c>
      <c r="I351" s="19">
        <f>2*Аккумуляторы!$B$57+2*Аккумуляторы!$B$59+58*IF(Аккумуляторы!$F$2=1,Аккумуляторы!$B$15,IF(Аккумуляторы!$F$2=2,0,Аккумуляторы!$B$48))</f>
        <v>19612.02</v>
      </c>
    </row>
    <row r="352" spans="1:9" ht="12.75" hidden="1" outlineLevel="2">
      <c r="A352" s="9" t="s">
        <v>384</v>
      </c>
      <c r="B352" s="14">
        <v>0.10912037037037037</v>
      </c>
      <c r="C352" s="14">
        <v>0.10123842592592593</v>
      </c>
      <c r="D352" s="14">
        <v>0.09335648148148147</v>
      </c>
      <c r="E352" s="14">
        <v>0.07759259259259259</v>
      </c>
      <c r="F352" s="14">
        <v>0.06181712962962963</v>
      </c>
      <c r="G352" s="14">
        <v>0.04605324074074074</v>
      </c>
      <c r="H352" s="14">
        <v>0.03913194444444445</v>
      </c>
      <c r="I352" s="19">
        <f>2*Аккумуляторы!$B$57+2*Аккумуляторы!$B$59+58*IF(Аккумуляторы!$F$2=1,Аккумуляторы!$B$18,IF(Аккумуляторы!$F$2=2,Аккумуляторы!$B$33,Аккумуляторы!$B$50))</f>
        <v>24029.300000000003</v>
      </c>
    </row>
    <row r="353" spans="1:9" ht="14.25">
      <c r="A353" s="97" t="s">
        <v>1169</v>
      </c>
      <c r="B353" s="98"/>
      <c r="C353" s="98"/>
      <c r="D353" s="98"/>
      <c r="E353" s="98"/>
      <c r="F353" s="98"/>
      <c r="G353" s="98"/>
      <c r="H353" s="98"/>
      <c r="I353" s="44">
        <f>'Курс ЦБ'!D8</f>
        <v>1.3597</v>
      </c>
    </row>
    <row r="354" spans="1:9" ht="13.5" outlineLevel="1" collapsed="1" thickBot="1">
      <c r="A354" s="94" t="s">
        <v>1016</v>
      </c>
      <c r="B354" s="95"/>
      <c r="C354" s="95"/>
      <c r="D354" s="95"/>
      <c r="E354" s="95"/>
      <c r="F354" s="95"/>
      <c r="G354" s="95"/>
      <c r="H354" s="95"/>
      <c r="I354" s="96"/>
    </row>
    <row r="355" spans="1:9" ht="12" customHeight="1" hidden="1" outlineLevel="2">
      <c r="A355" s="3" t="s">
        <v>696</v>
      </c>
      <c r="B355" s="90" t="s">
        <v>710</v>
      </c>
      <c r="C355" s="90"/>
      <c r="D355" s="90" t="s">
        <v>713</v>
      </c>
      <c r="E355" s="90"/>
      <c r="F355" s="90" t="s">
        <v>712</v>
      </c>
      <c r="G355" s="90"/>
      <c r="H355" s="3" t="s">
        <v>714</v>
      </c>
      <c r="I355" s="4" t="s">
        <v>1041</v>
      </c>
    </row>
    <row r="356" spans="1:9" ht="12.75" customHeight="1" hidden="1" outlineLevel="2">
      <c r="A356" s="5" t="s">
        <v>1039</v>
      </c>
      <c r="B356" s="88" t="s">
        <v>763</v>
      </c>
      <c r="C356" s="88" t="s">
        <v>966</v>
      </c>
      <c r="D356" s="70" t="s">
        <v>860</v>
      </c>
      <c r="E356" s="75"/>
      <c r="F356" s="84" t="s">
        <v>1040</v>
      </c>
      <c r="G356" s="85"/>
      <c r="H356" s="7">
        <v>270</v>
      </c>
      <c r="I356" s="38">
        <v>12361</v>
      </c>
    </row>
    <row r="357" spans="1:9" ht="12.75" customHeight="1" hidden="1" outlineLevel="2">
      <c r="A357" s="5" t="s">
        <v>1115</v>
      </c>
      <c r="B357" s="89"/>
      <c r="C357" s="89"/>
      <c r="D357" s="76"/>
      <c r="E357" s="77"/>
      <c r="F357" s="86"/>
      <c r="G357" s="87"/>
      <c r="H357" s="7">
        <v>250</v>
      </c>
      <c r="I357" s="38">
        <v>11563</v>
      </c>
    </row>
    <row r="358" spans="1:9" ht="12.75" hidden="1" outlineLevel="2">
      <c r="A358" s="66" t="s">
        <v>758</v>
      </c>
      <c r="B358" s="66"/>
      <c r="C358" s="66"/>
      <c r="D358" s="66"/>
      <c r="E358" s="66"/>
      <c r="F358" s="66"/>
      <c r="G358" s="66"/>
      <c r="H358" s="66"/>
      <c r="I358" s="66"/>
    </row>
    <row r="359" spans="1:9" ht="12.75" hidden="1" outlineLevel="2">
      <c r="A359" s="81" t="s">
        <v>757</v>
      </c>
      <c r="B359" s="2"/>
      <c r="C359" s="80" t="s">
        <v>775</v>
      </c>
      <c r="D359" s="80"/>
      <c r="E359" s="80"/>
      <c r="F359" s="80"/>
      <c r="G359" s="80"/>
      <c r="H359" s="80"/>
      <c r="I359" s="83" t="s">
        <v>1041</v>
      </c>
    </row>
    <row r="360" spans="1:9" ht="12.75" hidden="1" outlineLevel="2">
      <c r="A360" s="82"/>
      <c r="B360" s="13" t="s">
        <v>849</v>
      </c>
      <c r="C360" s="13" t="s">
        <v>850</v>
      </c>
      <c r="D360" s="13" t="s">
        <v>851</v>
      </c>
      <c r="E360" s="24" t="s">
        <v>855</v>
      </c>
      <c r="F360" s="13" t="s">
        <v>766</v>
      </c>
      <c r="G360" s="13" t="s">
        <v>1105</v>
      </c>
      <c r="H360" s="13" t="s">
        <v>966</v>
      </c>
      <c r="I360" s="83"/>
    </row>
    <row r="361" spans="1:9" ht="12.75" hidden="1" outlineLevel="2">
      <c r="A361" s="9" t="s">
        <v>385</v>
      </c>
      <c r="B361" s="14">
        <v>0.02512731481481481</v>
      </c>
      <c r="C361" s="14">
        <v>0.020601851851851854</v>
      </c>
      <c r="D361" s="14">
        <v>0.019178240740740742</v>
      </c>
      <c r="E361" s="14">
        <v>0.017743055555555557</v>
      </c>
      <c r="F361" s="14">
        <v>0.016319444444444445</v>
      </c>
      <c r="G361" s="14">
        <v>0.014895833333333332</v>
      </c>
      <c r="H361" s="14">
        <v>0.01347222222222222</v>
      </c>
      <c r="I361" s="38">
        <f>(Аккумуляторы!$B$56+Аккумуляторы!$B$59+33*IF(Аккумуляторы!$F$2=1,Аккумуляторы!$B$11,IF(Аккумуляторы!$F$2=2,Аккумуляторы!$B$29,Аккумуляторы!$B$44)))/$I$353</f>
        <v>4109.56828712216</v>
      </c>
    </row>
    <row r="362" spans="1:9" ht="12.75" hidden="1" outlineLevel="2">
      <c r="A362" s="9" t="s">
        <v>386</v>
      </c>
      <c r="B362" s="14">
        <v>0.03428240740740741</v>
      </c>
      <c r="C362" s="14">
        <v>0.029479166666666667</v>
      </c>
      <c r="D362" s="14">
        <v>0.024675925925925924</v>
      </c>
      <c r="E362" s="14">
        <v>0.020578703703703703</v>
      </c>
      <c r="F362" s="14">
        <v>0.019351851851851853</v>
      </c>
      <c r="G362" s="14">
        <v>0.018125</v>
      </c>
      <c r="H362" s="14">
        <v>0.016909722222222225</v>
      </c>
      <c r="I362" s="38">
        <f>(Аккумуляторы!$B$56+Аккумуляторы!$B$59+33*IF(Аккумуляторы!$F$2=1,Аккумуляторы!$B$12,IF(Аккумуляторы!$F$2=2,Аккумуляторы!$B$30,Аккумуляторы!$B$45)))/$I$353</f>
        <v>4763.160991395162</v>
      </c>
    </row>
    <row r="363" spans="1:9" ht="12.75" hidden="1" outlineLevel="2">
      <c r="A363" s="9" t="s">
        <v>387</v>
      </c>
      <c r="B363" s="14">
        <v>0.0625</v>
      </c>
      <c r="C363" s="14">
        <v>0.050486111111111114</v>
      </c>
      <c r="D363" s="14">
        <v>0.04090277777777778</v>
      </c>
      <c r="E363" s="14">
        <v>0.03833333333333334</v>
      </c>
      <c r="F363" s="14">
        <v>0.03577546296296296</v>
      </c>
      <c r="G363" s="14">
        <v>0.0332175925925926</v>
      </c>
      <c r="H363" s="14">
        <v>0.030659722222222224</v>
      </c>
      <c r="I363" s="38">
        <f>(Аккумуляторы!$B$57+Аккумуляторы!$B$59+33*IF(Аккумуляторы!$F$2=1,Аккумуляторы!$B$13,IF(Аккумуляторы!$F$2=2,0,Аккумуляторы!$B$46)))/$I$353</f>
        <v>6237.831874678238</v>
      </c>
    </row>
    <row r="364" spans="1:9" ht="12.75" hidden="1" outlineLevel="2">
      <c r="A364" s="9" t="s">
        <v>388</v>
      </c>
      <c r="B364" s="14">
        <v>0.07835648148148149</v>
      </c>
      <c r="C364" s="14">
        <v>0.06736111111111111</v>
      </c>
      <c r="D364" s="14">
        <v>0.05635416666666667</v>
      </c>
      <c r="E364" s="14">
        <v>0.045347222222222226</v>
      </c>
      <c r="F364" s="14">
        <v>0.03995370370370371</v>
      </c>
      <c r="G364" s="14">
        <v>0.03738425925925926</v>
      </c>
      <c r="H364" s="14">
        <v>0.03481481481481481</v>
      </c>
      <c r="I364" s="38">
        <f>(Аккумуляторы!$B$57+Аккумуляторы!$B$59+33*IF(Аккумуляторы!$F$2=1,Аккумуляторы!$B$14,IF(Аккумуляторы!$F$2=2,Аккумуляторы!$B$31,Аккумуляторы!$B$47)))/$I$353</f>
        <v>6963.992057071414</v>
      </c>
    </row>
    <row r="365" spans="1:9" ht="12.75" hidden="1" outlineLevel="2">
      <c r="A365" s="9" t="s">
        <v>389</v>
      </c>
      <c r="B365" s="14">
        <v>0.09311342592592592</v>
      </c>
      <c r="C365" s="14">
        <v>0.08350694444444445</v>
      </c>
      <c r="D365" s="14">
        <v>0.07390046296296296</v>
      </c>
      <c r="E365" s="14">
        <v>0.06429398148148148</v>
      </c>
      <c r="F365" s="14">
        <v>0.054675925925925926</v>
      </c>
      <c r="G365" s="14">
        <v>0.04506944444444445</v>
      </c>
      <c r="H365" s="14">
        <v>0.04025462962962963</v>
      </c>
      <c r="I365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366" spans="1:9" ht="12.75" hidden="1" outlineLevel="2">
      <c r="A366" s="9" t="s">
        <v>390</v>
      </c>
      <c r="B366" s="14">
        <v>0.11868055555555555</v>
      </c>
      <c r="C366" s="14">
        <v>0.11174768518518519</v>
      </c>
      <c r="D366" s="14">
        <v>0.10482638888888889</v>
      </c>
      <c r="E366" s="14">
        <v>0.09789351851851852</v>
      </c>
      <c r="F366" s="14">
        <v>0.09096064814814815</v>
      </c>
      <c r="G366" s="14">
        <v>0.08403935185185185</v>
      </c>
      <c r="H366" s="14">
        <v>0.07710648148148148</v>
      </c>
      <c r="I366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367" spans="1:9" ht="12.75" hidden="1" outlineLevel="2">
      <c r="A367" s="9" t="s">
        <v>391</v>
      </c>
      <c r="B367" s="14">
        <v>0.1976273148148148</v>
      </c>
      <c r="C367" s="14">
        <v>0.17604166666666665</v>
      </c>
      <c r="D367" s="14">
        <v>0.1547800925925926</v>
      </c>
      <c r="E367" s="14">
        <v>0.1328703703703704</v>
      </c>
      <c r="F367" s="14">
        <v>0.12194444444444445</v>
      </c>
      <c r="G367" s="14">
        <v>0.11714120370370369</v>
      </c>
      <c r="H367" s="14">
        <v>0.11233796296296296</v>
      </c>
      <c r="I367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368" spans="1:9" ht="13.5" hidden="1" outlineLevel="2" thickBot="1">
      <c r="A368" s="9" t="s">
        <v>392</v>
      </c>
      <c r="B368" s="14">
        <v>0.3128240740740741</v>
      </c>
      <c r="C368" s="14">
        <v>0.27511574074074074</v>
      </c>
      <c r="D368" s="14">
        <v>0.2374074074074074</v>
      </c>
      <c r="E368" s="14">
        <v>0.20479166666666668</v>
      </c>
      <c r="F368" s="14">
        <v>0.19620370370370369</v>
      </c>
      <c r="G368" s="14">
        <v>0.17395833333333333</v>
      </c>
      <c r="H368" s="14">
        <v>0.15854166666666666</v>
      </c>
      <c r="I368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369" spans="1:9" ht="13.5" outlineLevel="1" collapsed="1" thickBot="1">
      <c r="A369" s="67" t="s">
        <v>1044</v>
      </c>
      <c r="B369" s="68"/>
      <c r="C369" s="68"/>
      <c r="D369" s="68"/>
      <c r="E369" s="68"/>
      <c r="F369" s="68"/>
      <c r="G369" s="68"/>
      <c r="H369" s="68"/>
      <c r="I369" s="69"/>
    </row>
    <row r="370" spans="1:9" ht="12.75" hidden="1" outlineLevel="2">
      <c r="A370" s="3" t="s">
        <v>696</v>
      </c>
      <c r="B370" s="90" t="s">
        <v>710</v>
      </c>
      <c r="C370" s="90"/>
      <c r="D370" s="90" t="s">
        <v>713</v>
      </c>
      <c r="E370" s="90"/>
      <c r="F370" s="90" t="s">
        <v>712</v>
      </c>
      <c r="G370" s="90"/>
      <c r="H370" s="3" t="s">
        <v>714</v>
      </c>
      <c r="I370" s="4" t="s">
        <v>1041</v>
      </c>
    </row>
    <row r="371" spans="1:9" ht="12.75" customHeight="1" hidden="1" outlineLevel="2">
      <c r="A371" s="5" t="s">
        <v>1042</v>
      </c>
      <c r="B371" s="88" t="s">
        <v>1043</v>
      </c>
      <c r="C371" s="88" t="s">
        <v>1029</v>
      </c>
      <c r="D371" s="70" t="s">
        <v>860</v>
      </c>
      <c r="E371" s="75"/>
      <c r="F371" s="84" t="s">
        <v>1040</v>
      </c>
      <c r="G371" s="85"/>
      <c r="H371" s="7">
        <v>290</v>
      </c>
      <c r="I371" s="38">
        <v>13073</v>
      </c>
    </row>
    <row r="372" spans="1:9" ht="12.75" customHeight="1" hidden="1" outlineLevel="2">
      <c r="A372" s="5" t="s">
        <v>1116</v>
      </c>
      <c r="B372" s="89"/>
      <c r="C372" s="89"/>
      <c r="D372" s="76"/>
      <c r="E372" s="77"/>
      <c r="F372" s="86"/>
      <c r="G372" s="87"/>
      <c r="H372" s="7">
        <v>270</v>
      </c>
      <c r="I372" s="38">
        <v>12875</v>
      </c>
    </row>
    <row r="373" spans="1:9" ht="12.75" hidden="1" outlineLevel="2">
      <c r="A373" s="66" t="s">
        <v>758</v>
      </c>
      <c r="B373" s="66"/>
      <c r="C373" s="66"/>
      <c r="D373" s="66"/>
      <c r="E373" s="66"/>
      <c r="F373" s="66"/>
      <c r="G373" s="66"/>
      <c r="H373" s="66"/>
      <c r="I373" s="66"/>
    </row>
    <row r="374" spans="1:9" ht="12.75" hidden="1" outlineLevel="2">
      <c r="A374" s="81" t="s">
        <v>757</v>
      </c>
      <c r="B374" s="2"/>
      <c r="C374" s="80" t="s">
        <v>775</v>
      </c>
      <c r="D374" s="80"/>
      <c r="E374" s="80"/>
      <c r="F374" s="80"/>
      <c r="G374" s="80"/>
      <c r="H374" s="80"/>
      <c r="I374" s="83" t="s">
        <v>1041</v>
      </c>
    </row>
    <row r="375" spans="1:9" ht="12.75" hidden="1" outlineLevel="2">
      <c r="A375" s="82"/>
      <c r="B375" s="13" t="s">
        <v>966</v>
      </c>
      <c r="C375" s="13" t="s">
        <v>1107</v>
      </c>
      <c r="D375" s="13" t="s">
        <v>1032</v>
      </c>
      <c r="E375" s="13" t="s">
        <v>1106</v>
      </c>
      <c r="F375" s="24" t="s">
        <v>1030</v>
      </c>
      <c r="G375" s="13" t="s">
        <v>1031</v>
      </c>
      <c r="H375" s="13" t="s">
        <v>1029</v>
      </c>
      <c r="I375" s="83"/>
    </row>
    <row r="376" spans="1:9" ht="12.75" hidden="1" outlineLevel="2">
      <c r="A376" s="9" t="s">
        <v>385</v>
      </c>
      <c r="B376" s="14">
        <v>0.01347222222222222</v>
      </c>
      <c r="C376" s="14">
        <v>0.012048611111111112</v>
      </c>
      <c r="D376" s="14">
        <v>0.010625</v>
      </c>
      <c r="E376" s="14">
        <v>0.009525462962962963</v>
      </c>
      <c r="F376" s="14">
        <v>0.00849537037037037</v>
      </c>
      <c r="G376" s="14">
        <v>0.006782407407407408</v>
      </c>
      <c r="H376" s="14">
        <v>0.006168981481481481</v>
      </c>
      <c r="I376" s="38">
        <f>(Аккумуляторы!$B$56+Аккумуляторы!$B$59+33*IF(Аккумуляторы!$F$2=1,Аккумуляторы!$B$11,IF(Аккумуляторы!$F$2=2,Аккумуляторы!$B$29,Аккумуляторы!$B$44)))/$I$353</f>
        <v>4109.56828712216</v>
      </c>
    </row>
    <row r="377" spans="1:9" ht="12.75" hidden="1" outlineLevel="2">
      <c r="A377" s="9" t="s">
        <v>386</v>
      </c>
      <c r="B377" s="14">
        <v>0.016909722222222225</v>
      </c>
      <c r="C377" s="14">
        <v>0.01568287037037037</v>
      </c>
      <c r="D377" s="14">
        <v>0.014456018518518519</v>
      </c>
      <c r="E377" s="14">
        <v>0.013229166666666667</v>
      </c>
      <c r="F377" s="14">
        <v>0.012002314814814815</v>
      </c>
      <c r="G377" s="14">
        <v>0.0096875</v>
      </c>
      <c r="H377" s="14">
        <v>0.007638888888888889</v>
      </c>
      <c r="I377" s="38">
        <f>(Аккумуляторы!$B$56+Аккумуляторы!$B$59+33*IF(Аккумуляторы!$F$2=1,Аккумуляторы!$B$12,IF(Аккумуляторы!$F$2=2,Аккумуляторы!$B$30,Аккумуляторы!$B$45)))/$I$353</f>
        <v>4763.160991395162</v>
      </c>
    </row>
    <row r="378" spans="1:9" ht="12.75" hidden="1" outlineLevel="2">
      <c r="A378" s="9" t="s">
        <v>387</v>
      </c>
      <c r="B378" s="14">
        <v>0.030659722222222224</v>
      </c>
      <c r="C378" s="14">
        <v>0.028101851851851854</v>
      </c>
      <c r="D378" s="14">
        <v>0.025532407407407406</v>
      </c>
      <c r="E378" s="14">
        <v>0.02297453703703704</v>
      </c>
      <c r="F378" s="14">
        <v>0.020682870370370372</v>
      </c>
      <c r="G378" s="14">
        <v>0.018865740740740742</v>
      </c>
      <c r="H378" s="14">
        <v>0.01704861111111111</v>
      </c>
      <c r="I378" s="38">
        <f>(Аккумуляторы!$B$57+Аккумуляторы!$B$59+33*IF(Аккумуляторы!$F$2=1,Аккумуляторы!$B$13,IF(Аккумуляторы!$F$2=2,0,Аккумуляторы!$B$46)))/$I$353</f>
        <v>6237.831874678238</v>
      </c>
    </row>
    <row r="379" spans="1:9" ht="12.75" hidden="1" outlineLevel="2">
      <c r="A379" s="9" t="s">
        <v>388</v>
      </c>
      <c r="B379" s="14">
        <v>0.03481481481481481</v>
      </c>
      <c r="C379" s="14">
        <v>0.03224537037037037</v>
      </c>
      <c r="D379" s="14">
        <v>0.029675925925925925</v>
      </c>
      <c r="E379" s="14">
        <v>0.02710648148148148</v>
      </c>
      <c r="F379" s="14">
        <v>0.024537037037037038</v>
      </c>
      <c r="G379" s="14">
        <v>0.020381944444444446</v>
      </c>
      <c r="H379" s="14">
        <v>0.01877314814814815</v>
      </c>
      <c r="I379" s="38">
        <f>(Аккумуляторы!$B$57+Аккумуляторы!$B$59+33*IF(Аккумуляторы!$F$2=1,Аккумуляторы!$B$14,IF(Аккумуляторы!$F$2=2,Аккумуляторы!$B$31,Аккумуляторы!$B$47)))/$I$353</f>
        <v>6963.992057071414</v>
      </c>
    </row>
    <row r="380" spans="1:9" ht="12.75" hidden="1" outlineLevel="2">
      <c r="A380" s="9" t="s">
        <v>389</v>
      </c>
      <c r="B380" s="14">
        <v>0.04025462962962963</v>
      </c>
      <c r="C380" s="14">
        <v>0.03809027777777778</v>
      </c>
      <c r="D380" s="14">
        <v>0.03591435185185186</v>
      </c>
      <c r="E380" s="14">
        <v>0.03375</v>
      </c>
      <c r="F380" s="14">
        <v>0.031574074074074074</v>
      </c>
      <c r="G380" s="14">
        <v>0.027233796296296298</v>
      </c>
      <c r="H380" s="14">
        <v>0.022650462962962966</v>
      </c>
      <c r="I380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381" spans="1:9" ht="12.75" hidden="1" outlineLevel="2">
      <c r="A381" s="9" t="s">
        <v>390</v>
      </c>
      <c r="B381" s="14">
        <v>0.07710648148148148</v>
      </c>
      <c r="C381" s="14">
        <v>0.07018518518518518</v>
      </c>
      <c r="D381" s="14">
        <v>0.06325231481481482</v>
      </c>
      <c r="E381" s="14">
        <v>0.056331018518518516</v>
      </c>
      <c r="F381" s="14">
        <v>0.04939814814814814</v>
      </c>
      <c r="G381" s="14">
        <v>0.04030092592592593</v>
      </c>
      <c r="H381" s="14">
        <v>0.037453703703703704</v>
      </c>
      <c r="I381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382" spans="1:9" ht="12.75" hidden="1" outlineLevel="2">
      <c r="A382" s="9" t="s">
        <v>391</v>
      </c>
      <c r="B382" s="14">
        <v>0.11233796296296296</v>
      </c>
      <c r="C382" s="14">
        <v>0.10753472222222223</v>
      </c>
      <c r="D382" s="14">
        <v>0.1027199074074074</v>
      </c>
      <c r="E382" s="14">
        <v>0.09791666666666667</v>
      </c>
      <c r="F382" s="14">
        <v>0.09311342592592592</v>
      </c>
      <c r="G382" s="14">
        <v>0.08350694444444445</v>
      </c>
      <c r="H382" s="14">
        <v>0.07390046296296296</v>
      </c>
      <c r="I382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383" spans="1:9" ht="13.5" hidden="1" outlineLevel="2" thickBot="1">
      <c r="A383" s="9" t="s">
        <v>392</v>
      </c>
      <c r="B383" s="14">
        <v>0.15854166666666666</v>
      </c>
      <c r="C383" s="14">
        <v>0.143125</v>
      </c>
      <c r="D383" s="14">
        <v>0.12770833333333334</v>
      </c>
      <c r="E383" s="14">
        <v>0.1221412037037037</v>
      </c>
      <c r="F383" s="14">
        <v>0.11868055555555555</v>
      </c>
      <c r="G383" s="14">
        <v>0.11174768518518519</v>
      </c>
      <c r="H383" s="14">
        <v>0.10482638888888889</v>
      </c>
      <c r="I383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384" spans="1:9" ht="13.5" outlineLevel="1" collapsed="1" thickBot="1">
      <c r="A384" s="67" t="s">
        <v>1025</v>
      </c>
      <c r="B384" s="68"/>
      <c r="C384" s="68"/>
      <c r="D384" s="68"/>
      <c r="E384" s="68"/>
      <c r="F384" s="68"/>
      <c r="G384" s="68"/>
      <c r="H384" s="68"/>
      <c r="I384" s="69"/>
    </row>
    <row r="385" spans="1:9" ht="12.75" hidden="1" outlineLevel="2">
      <c r="A385" s="3" t="s">
        <v>696</v>
      </c>
      <c r="B385" s="90" t="s">
        <v>710</v>
      </c>
      <c r="C385" s="90"/>
      <c r="D385" s="90" t="s">
        <v>713</v>
      </c>
      <c r="E385" s="90"/>
      <c r="F385" s="90" t="s">
        <v>712</v>
      </c>
      <c r="G385" s="90"/>
      <c r="H385" s="3" t="s">
        <v>714</v>
      </c>
      <c r="I385" s="4" t="s">
        <v>1041</v>
      </c>
    </row>
    <row r="386" spans="1:9" ht="12.75" customHeight="1" hidden="1" outlineLevel="2">
      <c r="A386" s="5" t="s">
        <v>1111</v>
      </c>
      <c r="B386" s="88" t="s">
        <v>1053</v>
      </c>
      <c r="C386" s="88" t="s">
        <v>1027</v>
      </c>
      <c r="D386" s="70" t="s">
        <v>860</v>
      </c>
      <c r="E386" s="75"/>
      <c r="F386" s="80" t="s">
        <v>1040</v>
      </c>
      <c r="G386" s="80"/>
      <c r="H386" s="7">
        <v>310</v>
      </c>
      <c r="I386" s="38">
        <v>13789</v>
      </c>
    </row>
    <row r="387" spans="1:9" ht="12.75" customHeight="1" hidden="1" outlineLevel="2">
      <c r="A387" s="5" t="s">
        <v>1117</v>
      </c>
      <c r="B387" s="89"/>
      <c r="C387" s="89"/>
      <c r="D387" s="76"/>
      <c r="E387" s="77"/>
      <c r="F387" s="80" t="s">
        <v>1059</v>
      </c>
      <c r="G387" s="80"/>
      <c r="H387" s="7">
        <v>280</v>
      </c>
      <c r="I387" s="38">
        <v>15100</v>
      </c>
    </row>
    <row r="388" spans="1:9" ht="12.75" hidden="1" outlineLevel="2">
      <c r="A388" s="66" t="s">
        <v>758</v>
      </c>
      <c r="B388" s="66"/>
      <c r="C388" s="66"/>
      <c r="D388" s="66"/>
      <c r="E388" s="66"/>
      <c r="F388" s="66"/>
      <c r="G388" s="66"/>
      <c r="H388" s="66"/>
      <c r="I388" s="66"/>
    </row>
    <row r="389" spans="1:9" ht="12.75" hidden="1" outlineLevel="2">
      <c r="A389" s="81" t="s">
        <v>757</v>
      </c>
      <c r="B389" s="2"/>
      <c r="C389" s="80" t="s">
        <v>775</v>
      </c>
      <c r="D389" s="80"/>
      <c r="E389" s="80"/>
      <c r="F389" s="80"/>
      <c r="G389" s="80"/>
      <c r="H389" s="80"/>
      <c r="I389" s="83" t="s">
        <v>1041</v>
      </c>
    </row>
    <row r="390" spans="1:9" ht="12.75" hidden="1" outlineLevel="2">
      <c r="A390" s="82"/>
      <c r="B390" s="13" t="s">
        <v>1106</v>
      </c>
      <c r="C390" s="13" t="s">
        <v>1030</v>
      </c>
      <c r="D390" s="13" t="s">
        <v>1031</v>
      </c>
      <c r="E390" s="24" t="s">
        <v>1029</v>
      </c>
      <c r="F390" s="13" t="s">
        <v>1028</v>
      </c>
      <c r="G390" s="13" t="s">
        <v>1112</v>
      </c>
      <c r="H390" s="13" t="s">
        <v>1027</v>
      </c>
      <c r="I390" s="83"/>
    </row>
    <row r="391" spans="1:9" ht="12.75" hidden="1" outlineLevel="2">
      <c r="A391" s="9" t="s">
        <v>385</v>
      </c>
      <c r="B391" s="14">
        <v>0.009525462962962963</v>
      </c>
      <c r="C391" s="14">
        <v>0.00849537037037037</v>
      </c>
      <c r="D391" s="14">
        <v>0.006782407407407408</v>
      </c>
      <c r="E391" s="14">
        <v>0.006168981481481481</v>
      </c>
      <c r="F391" s="14">
        <v>0.004918981481481482</v>
      </c>
      <c r="G391" s="14">
        <v>0.0043055555555555555</v>
      </c>
      <c r="H391" s="14">
        <v>0.0036805555555555554</v>
      </c>
      <c r="I391" s="38">
        <f>(Аккумуляторы!$B$56+Аккумуляторы!$B$59+33*IF(Аккумуляторы!$F$2=1,Аккумуляторы!$B$11,IF(Аккумуляторы!$F$2=2,Аккумуляторы!$B$29,Аккумуляторы!$B$44)))/$I$353</f>
        <v>4109.56828712216</v>
      </c>
    </row>
    <row r="392" spans="1:9" ht="12.75" hidden="1" outlineLevel="2">
      <c r="A392" s="9" t="s">
        <v>386</v>
      </c>
      <c r="B392" s="14">
        <v>0.013229166666666667</v>
      </c>
      <c r="C392" s="14">
        <v>0.012002314814814815</v>
      </c>
      <c r="D392" s="14">
        <v>0.0096875</v>
      </c>
      <c r="E392" s="14">
        <v>0.007638888888888889</v>
      </c>
      <c r="F392" s="14">
        <v>0.0059375</v>
      </c>
      <c r="G392" s="14">
        <v>0.005324074074074075</v>
      </c>
      <c r="H392" s="14">
        <v>0.004722222222222222</v>
      </c>
      <c r="I392" s="38">
        <f>(Аккумуляторы!$B$56+Аккумуляторы!$B$59+33*IF(Аккумуляторы!$F$2=1,Аккумуляторы!$B$12,IF(Аккумуляторы!$F$2=2,Аккумуляторы!$B$30,Аккумуляторы!$B$45)))/$I$353</f>
        <v>4763.160991395162</v>
      </c>
    </row>
    <row r="393" spans="1:9" ht="12.75" hidden="1" outlineLevel="2">
      <c r="A393" s="9" t="s">
        <v>387</v>
      </c>
      <c r="B393" s="14">
        <v>0.02297453703703704</v>
      </c>
      <c r="C393" s="14">
        <v>0.020682870370370372</v>
      </c>
      <c r="D393" s="14">
        <v>0.018865740740740742</v>
      </c>
      <c r="E393" s="14">
        <v>0.01704861111111111</v>
      </c>
      <c r="F393" s="14">
        <v>0.013414351851851851</v>
      </c>
      <c r="G393" s="14">
        <v>0.011597222222222222</v>
      </c>
      <c r="H393" s="14">
        <v>0.010115740740740741</v>
      </c>
      <c r="I393" s="38">
        <f>(Аккумуляторы!$B$57+Аккумуляторы!$B$59+33*IF(Аккумуляторы!$F$2=1,Аккумуляторы!$B$13,IF(Аккумуляторы!$F$2=2,0,Аккумуляторы!$B$46)))/$I$353</f>
        <v>6237.831874678238</v>
      </c>
    </row>
    <row r="394" spans="1:9" ht="12.75" hidden="1" outlineLevel="2">
      <c r="A394" s="9" t="s">
        <v>388</v>
      </c>
      <c r="B394" s="14">
        <v>0.02710648148148148</v>
      </c>
      <c r="C394" s="14">
        <v>0.024537037037037038</v>
      </c>
      <c r="D394" s="14">
        <v>0.020381944444444446</v>
      </c>
      <c r="E394" s="14">
        <v>0.01877314814814815</v>
      </c>
      <c r="F394" s="14">
        <v>0.01556712962962963</v>
      </c>
      <c r="G394" s="14">
        <v>0.013958333333333335</v>
      </c>
      <c r="H394" s="14">
        <v>0.012349537037037039</v>
      </c>
      <c r="I394" s="38">
        <f>(Аккумуляторы!$B$57+Аккумуляторы!$B$59+33*IF(Аккумуляторы!$F$2=1,Аккумуляторы!$B$14,IF(Аккумуляторы!$F$2=2,Аккумуляторы!$B$31,Аккумуляторы!$B$47)))/$I$353</f>
        <v>6963.992057071414</v>
      </c>
    </row>
    <row r="395" spans="1:9" ht="12.75" hidden="1" outlineLevel="2">
      <c r="A395" s="9" t="s">
        <v>389</v>
      </c>
      <c r="B395" s="14">
        <v>0.03375</v>
      </c>
      <c r="C395" s="14">
        <v>0.031574074074074074</v>
      </c>
      <c r="D395" s="14">
        <v>0.027233796296296298</v>
      </c>
      <c r="E395" s="14">
        <v>0.022650462962962966</v>
      </c>
      <c r="F395" s="14">
        <v>0.01851851851851852</v>
      </c>
      <c r="G395" s="14">
        <v>0.017013888888888887</v>
      </c>
      <c r="H395" s="14">
        <v>0.015497685185185186</v>
      </c>
      <c r="I395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396" spans="1:9" ht="12.75" hidden="1" outlineLevel="2">
      <c r="A396" s="9" t="s">
        <v>390</v>
      </c>
      <c r="B396" s="14">
        <v>0.056331018518518516</v>
      </c>
      <c r="C396" s="14">
        <v>0.04939814814814814</v>
      </c>
      <c r="D396" s="14">
        <v>0.04030092592592593</v>
      </c>
      <c r="E396" s="14">
        <v>0.037453703703703704</v>
      </c>
      <c r="F396" s="14">
        <v>0.03107638888888889</v>
      </c>
      <c r="G396" s="14">
        <v>0.027997685185185184</v>
      </c>
      <c r="H396" s="14">
        <v>0.024918981481481483</v>
      </c>
      <c r="I396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397" spans="1:9" ht="12.75" hidden="1" outlineLevel="2">
      <c r="A397" s="9" t="s">
        <v>391</v>
      </c>
      <c r="B397" s="14">
        <v>0.09791666666666667</v>
      </c>
      <c r="C397" s="14">
        <v>0.09311342592592592</v>
      </c>
      <c r="D397" s="14">
        <v>0.08350694444444445</v>
      </c>
      <c r="E397" s="14">
        <v>0.07390046296296296</v>
      </c>
      <c r="F397" s="14">
        <v>0.054675925925925926</v>
      </c>
      <c r="G397" s="14">
        <v>0.04506944444444445</v>
      </c>
      <c r="H397" s="14">
        <v>0.04025462962962963</v>
      </c>
      <c r="I397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398" spans="1:9" ht="13.5" hidden="1" outlineLevel="2" thickBot="1">
      <c r="A398" s="9" t="s">
        <v>392</v>
      </c>
      <c r="B398" s="14">
        <v>0.1221412037037037</v>
      </c>
      <c r="C398" s="14">
        <v>0.11868055555555555</v>
      </c>
      <c r="D398" s="14">
        <v>0.11174768518518519</v>
      </c>
      <c r="E398" s="14">
        <v>0.10482638888888889</v>
      </c>
      <c r="F398" s="14">
        <v>0.09096064814814815</v>
      </c>
      <c r="G398" s="14">
        <v>0.08403935185185185</v>
      </c>
      <c r="H398" s="14">
        <v>0.07710648148148148</v>
      </c>
      <c r="I398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399" spans="1:9" ht="13.5" outlineLevel="1" collapsed="1" thickBot="1">
      <c r="A399" s="67" t="s">
        <v>1049</v>
      </c>
      <c r="B399" s="68"/>
      <c r="C399" s="68"/>
      <c r="D399" s="68"/>
      <c r="E399" s="68"/>
      <c r="F399" s="68"/>
      <c r="G399" s="68"/>
      <c r="H399" s="68"/>
      <c r="I399" s="69"/>
    </row>
    <row r="400" spans="1:9" ht="12.75" hidden="1" outlineLevel="2">
      <c r="A400" s="3" t="s">
        <v>696</v>
      </c>
      <c r="B400" s="90" t="s">
        <v>710</v>
      </c>
      <c r="C400" s="90"/>
      <c r="D400" s="90" t="s">
        <v>713</v>
      </c>
      <c r="E400" s="90"/>
      <c r="F400" s="90" t="s">
        <v>712</v>
      </c>
      <c r="G400" s="90"/>
      <c r="H400" s="3" t="s">
        <v>714</v>
      </c>
      <c r="I400" s="4" t="s">
        <v>1041</v>
      </c>
    </row>
    <row r="401" spans="1:9" ht="12.75" customHeight="1" hidden="1" outlineLevel="2">
      <c r="A401" s="5" t="s">
        <v>1113</v>
      </c>
      <c r="B401" s="88" t="s">
        <v>1050</v>
      </c>
      <c r="C401" s="88" t="s">
        <v>1051</v>
      </c>
      <c r="D401" s="70" t="s">
        <v>860</v>
      </c>
      <c r="E401" s="75"/>
      <c r="F401" s="80" t="s">
        <v>1040</v>
      </c>
      <c r="G401" s="80"/>
      <c r="H401" s="7">
        <v>340</v>
      </c>
      <c r="I401" s="38">
        <v>14901</v>
      </c>
    </row>
    <row r="402" spans="1:9" ht="12.75" customHeight="1" hidden="1" outlineLevel="2">
      <c r="A402" s="5" t="s">
        <v>1118</v>
      </c>
      <c r="B402" s="91"/>
      <c r="C402" s="91"/>
      <c r="D402" s="92"/>
      <c r="E402" s="93"/>
      <c r="F402" s="80" t="s">
        <v>1059</v>
      </c>
      <c r="G402" s="80"/>
      <c r="H402" s="7">
        <v>300</v>
      </c>
      <c r="I402" s="38">
        <v>15776</v>
      </c>
    </row>
    <row r="403" spans="1:9" ht="12.75" customHeight="1" hidden="1" outlineLevel="2">
      <c r="A403" s="5" t="s">
        <v>1119</v>
      </c>
      <c r="B403" s="89"/>
      <c r="C403" s="89"/>
      <c r="D403" s="76"/>
      <c r="E403" s="77"/>
      <c r="F403" s="80" t="s">
        <v>1059</v>
      </c>
      <c r="G403" s="80"/>
      <c r="H403" s="7">
        <v>580</v>
      </c>
      <c r="I403" s="38">
        <v>19153</v>
      </c>
    </row>
    <row r="404" spans="1:9" ht="12.75" hidden="1" outlineLevel="2">
      <c r="A404" s="66" t="s">
        <v>758</v>
      </c>
      <c r="B404" s="66"/>
      <c r="C404" s="66"/>
      <c r="D404" s="66"/>
      <c r="E404" s="66"/>
      <c r="F404" s="66"/>
      <c r="G404" s="66"/>
      <c r="H404" s="66"/>
      <c r="I404" s="66"/>
    </row>
    <row r="405" spans="1:9" ht="12.75" hidden="1" outlineLevel="2">
      <c r="A405" s="81" t="s">
        <v>757</v>
      </c>
      <c r="B405" s="2"/>
      <c r="C405" s="80" t="s">
        <v>775</v>
      </c>
      <c r="D405" s="80"/>
      <c r="E405" s="80"/>
      <c r="F405" s="80"/>
      <c r="G405" s="80"/>
      <c r="H405" s="80"/>
      <c r="I405" s="83" t="s">
        <v>1041</v>
      </c>
    </row>
    <row r="406" spans="1:9" ht="12.75" hidden="1" outlineLevel="2">
      <c r="A406" s="82"/>
      <c r="B406" s="13" t="s">
        <v>1029</v>
      </c>
      <c r="C406" s="13" t="s">
        <v>1028</v>
      </c>
      <c r="D406" s="13" t="s">
        <v>1112</v>
      </c>
      <c r="E406" s="24" t="s">
        <v>1027</v>
      </c>
      <c r="F406" s="13" t="s">
        <v>1054</v>
      </c>
      <c r="G406" s="13" t="s">
        <v>1114</v>
      </c>
      <c r="H406" s="13" t="s">
        <v>1051</v>
      </c>
      <c r="I406" s="83"/>
    </row>
    <row r="407" spans="1:9" ht="12.75" hidden="1" outlineLevel="2">
      <c r="A407" s="9" t="s">
        <v>385</v>
      </c>
      <c r="B407" s="14">
        <v>0.006168981481481481</v>
      </c>
      <c r="C407" s="14">
        <v>0.004918981481481482</v>
      </c>
      <c r="D407" s="14">
        <v>0.0043055555555555555</v>
      </c>
      <c r="E407" s="14">
        <v>0.0036805555555555554</v>
      </c>
      <c r="F407" s="14">
        <v>0.0030208333333333333</v>
      </c>
      <c r="G407" s="14">
        <v>0.002800925925925926</v>
      </c>
      <c r="H407" s="14">
        <v>0.002615740740740741</v>
      </c>
      <c r="I407" s="38">
        <f>(Аккумуляторы!$B$56+Аккумуляторы!$B$59+33*IF(Аккумуляторы!$F$2=1,Аккумуляторы!$B$11,IF(Аккумуляторы!$F$2=2,Аккумуляторы!$B$29,Аккумуляторы!$B$44)))/$I$353</f>
        <v>4109.56828712216</v>
      </c>
    </row>
    <row r="408" spans="1:9" ht="12.75" hidden="1" outlineLevel="2">
      <c r="A408" s="9" t="s">
        <v>386</v>
      </c>
      <c r="B408" s="14">
        <v>0.007638888888888889</v>
      </c>
      <c r="C408" s="14">
        <v>0.0059375</v>
      </c>
      <c r="D408" s="14">
        <v>0.005324074074074075</v>
      </c>
      <c r="E408" s="14">
        <v>0.004722222222222222</v>
      </c>
      <c r="F408" s="14">
        <v>0.0035069444444444445</v>
      </c>
      <c r="G408" s="14">
        <v>0.003206018518518519</v>
      </c>
      <c r="H408" s="14">
        <v>0.002962962962962963</v>
      </c>
      <c r="I408" s="38">
        <f>(Аккумуляторы!$B$56+Аккумуляторы!$B$59+33*IF(Аккумуляторы!$F$2=1,Аккумуляторы!$B$12,IF(Аккумуляторы!$F$2=2,Аккумуляторы!$B$30,Аккумуляторы!$B$45)))/$I$353</f>
        <v>4763.160991395162</v>
      </c>
    </row>
    <row r="409" spans="1:9" ht="12.75" hidden="1" outlineLevel="2">
      <c r="A409" s="9" t="s">
        <v>387</v>
      </c>
      <c r="B409" s="14">
        <v>0.01704861111111111</v>
      </c>
      <c r="C409" s="14">
        <v>0.013414351851851851</v>
      </c>
      <c r="D409" s="14">
        <v>0.011597222222222222</v>
      </c>
      <c r="E409" s="14">
        <v>0.010115740740740741</v>
      </c>
      <c r="F409" s="14">
        <v>0.008449074074074074</v>
      </c>
      <c r="G409" s="14">
        <v>0.0076157407407407415</v>
      </c>
      <c r="H409" s="14">
        <v>0.006840277777777778</v>
      </c>
      <c r="I409" s="38">
        <f>(Аккумуляторы!$B$57+Аккумуляторы!$B$59+33*IF(Аккумуляторы!$F$2=1,Аккумуляторы!$B$13,IF(Аккумуляторы!$F$2=2,0,Аккумуляторы!$B$46)))/$I$353</f>
        <v>6237.831874678238</v>
      </c>
    </row>
    <row r="410" spans="1:9" ht="12.75" hidden="1" outlineLevel="2">
      <c r="A410" s="9" t="s">
        <v>388</v>
      </c>
      <c r="B410" s="14">
        <v>0.01877314814814815</v>
      </c>
      <c r="C410" s="14">
        <v>0.01556712962962963</v>
      </c>
      <c r="D410" s="14">
        <v>0.013958333333333335</v>
      </c>
      <c r="E410" s="14">
        <v>0.012349537037037039</v>
      </c>
      <c r="F410" s="14">
        <v>0.009814814814814814</v>
      </c>
      <c r="G410" s="14">
        <v>0.009050925925925926</v>
      </c>
      <c r="H410" s="14">
        <v>0.00829861111111111</v>
      </c>
      <c r="I410" s="38">
        <f>(Аккумуляторы!$B$57+Аккумуляторы!$B$59+33*IF(Аккумуляторы!$F$2=1,Аккумуляторы!$B$14,IF(Аккумуляторы!$F$2=2,Аккумуляторы!$B$31,Аккумуляторы!$B$47)))/$I$353</f>
        <v>6963.992057071414</v>
      </c>
    </row>
    <row r="411" spans="1:9" ht="12.75" hidden="1" outlineLevel="2">
      <c r="A411" s="9" t="s">
        <v>389</v>
      </c>
      <c r="B411" s="14">
        <v>0.022650462962962966</v>
      </c>
      <c r="C411" s="14">
        <v>0.01851851851851852</v>
      </c>
      <c r="D411" s="14">
        <v>0.017013888888888887</v>
      </c>
      <c r="E411" s="14">
        <v>0.015497685185185186</v>
      </c>
      <c r="F411" s="14">
        <v>0.01247685185185185</v>
      </c>
      <c r="G411" s="14">
        <v>0.010960648148148148</v>
      </c>
      <c r="H411" s="14">
        <v>0.009930555555555555</v>
      </c>
      <c r="I411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412" spans="1:9" ht="12.75" hidden="1" outlineLevel="2">
      <c r="A412" s="9" t="s">
        <v>390</v>
      </c>
      <c r="B412" s="14">
        <v>0.037453703703703704</v>
      </c>
      <c r="C412" s="14">
        <v>0.03107638888888889</v>
      </c>
      <c r="D412" s="14">
        <v>0.027997685185185184</v>
      </c>
      <c r="E412" s="14">
        <v>0.024918981481481483</v>
      </c>
      <c r="F412" s="14">
        <v>0.02013888888888889</v>
      </c>
      <c r="G412" s="14">
        <v>0.01909722222222222</v>
      </c>
      <c r="H412" s="14">
        <v>0.01806712962962963</v>
      </c>
      <c r="I412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413" spans="1:9" ht="12.75" hidden="1" outlineLevel="2">
      <c r="A413" s="9" t="s">
        <v>391</v>
      </c>
      <c r="B413" s="14">
        <v>0.07390046296296296</v>
      </c>
      <c r="C413" s="14">
        <v>0.054675925925925926</v>
      </c>
      <c r="D413" s="14">
        <v>0.04506944444444445</v>
      </c>
      <c r="E413" s="14">
        <v>0.04025462962962963</v>
      </c>
      <c r="F413" s="14">
        <v>0.03591435185185186</v>
      </c>
      <c r="G413" s="14">
        <v>0.03375</v>
      </c>
      <c r="H413" s="14">
        <v>0.031574074074074074</v>
      </c>
      <c r="I413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414" spans="1:9" ht="13.5" hidden="1" outlineLevel="2" thickBot="1">
      <c r="A414" s="9" t="s">
        <v>392</v>
      </c>
      <c r="B414" s="14">
        <v>0.10482638888888889</v>
      </c>
      <c r="C414" s="14">
        <v>0.09096064814814815</v>
      </c>
      <c r="D414" s="14">
        <v>0.08403935185185185</v>
      </c>
      <c r="E414" s="14">
        <v>0.07710648148148148</v>
      </c>
      <c r="F414" s="14">
        <v>0.06320601851851852</v>
      </c>
      <c r="G414" s="14">
        <v>0.056331018518518516</v>
      </c>
      <c r="H414" s="14">
        <v>0.04939814814814814</v>
      </c>
      <c r="I414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415" spans="1:9" ht="13.5" outlineLevel="1" collapsed="1" thickBot="1">
      <c r="A415" s="67" t="s">
        <v>1045</v>
      </c>
      <c r="B415" s="68"/>
      <c r="C415" s="68"/>
      <c r="D415" s="68"/>
      <c r="E415" s="68"/>
      <c r="F415" s="68"/>
      <c r="G415" s="68"/>
      <c r="H415" s="68"/>
      <c r="I415" s="69"/>
    </row>
    <row r="416" spans="1:9" ht="12.75" hidden="1" outlineLevel="2">
      <c r="A416" s="3" t="s">
        <v>696</v>
      </c>
      <c r="B416" s="90" t="s">
        <v>710</v>
      </c>
      <c r="C416" s="90"/>
      <c r="D416" s="90" t="s">
        <v>713</v>
      </c>
      <c r="E416" s="90"/>
      <c r="F416" s="90" t="s">
        <v>712</v>
      </c>
      <c r="G416" s="90"/>
      <c r="H416" s="3" t="s">
        <v>714</v>
      </c>
      <c r="I416" s="4" t="s">
        <v>1041</v>
      </c>
    </row>
    <row r="417" spans="1:9" ht="12.75" customHeight="1" hidden="1" outlineLevel="2">
      <c r="A417" s="5" t="s">
        <v>1048</v>
      </c>
      <c r="B417" s="88" t="s">
        <v>1046</v>
      </c>
      <c r="C417" s="88" t="s">
        <v>1047</v>
      </c>
      <c r="D417" s="70" t="s">
        <v>860</v>
      </c>
      <c r="E417" s="75"/>
      <c r="F417" s="80" t="s">
        <v>1059</v>
      </c>
      <c r="G417" s="80"/>
      <c r="H417" s="7">
        <v>350</v>
      </c>
      <c r="I417" s="38">
        <v>15180</v>
      </c>
    </row>
    <row r="418" spans="1:9" ht="12.75" customHeight="1" hidden="1" outlineLevel="2">
      <c r="A418" s="5" t="s">
        <v>1120</v>
      </c>
      <c r="B418" s="91"/>
      <c r="C418" s="91"/>
      <c r="D418" s="92"/>
      <c r="E418" s="93"/>
      <c r="F418" s="80" t="s">
        <v>1059</v>
      </c>
      <c r="G418" s="80"/>
      <c r="H418" s="7">
        <v>320</v>
      </c>
      <c r="I418" s="38">
        <v>16252</v>
      </c>
    </row>
    <row r="419" spans="1:9" ht="12.75" customHeight="1" hidden="1" outlineLevel="2">
      <c r="A419" s="5" t="s">
        <v>1121</v>
      </c>
      <c r="B419" s="89"/>
      <c r="C419" s="89"/>
      <c r="D419" s="76"/>
      <c r="E419" s="77"/>
      <c r="F419" s="80" t="s">
        <v>1059</v>
      </c>
      <c r="G419" s="80"/>
      <c r="H419" s="7">
        <v>560</v>
      </c>
      <c r="I419" s="38">
        <v>20544</v>
      </c>
    </row>
    <row r="420" spans="1:9" ht="12.75" hidden="1" outlineLevel="2">
      <c r="A420" s="66" t="s">
        <v>758</v>
      </c>
      <c r="B420" s="66"/>
      <c r="C420" s="66"/>
      <c r="D420" s="66"/>
      <c r="E420" s="66"/>
      <c r="F420" s="66"/>
      <c r="G420" s="66"/>
      <c r="H420" s="66"/>
      <c r="I420" s="66"/>
    </row>
    <row r="421" spans="1:9" ht="12.75" hidden="1" outlineLevel="2">
      <c r="A421" s="81" t="s">
        <v>757</v>
      </c>
      <c r="B421" s="2"/>
      <c r="C421" s="80" t="s">
        <v>775</v>
      </c>
      <c r="D421" s="80"/>
      <c r="E421" s="80"/>
      <c r="F421" s="80"/>
      <c r="G421" s="80"/>
      <c r="H421" s="80"/>
      <c r="I421" s="83" t="s">
        <v>1041</v>
      </c>
    </row>
    <row r="422" spans="1:9" ht="12.75" hidden="1" outlineLevel="2">
      <c r="A422" s="82"/>
      <c r="B422" s="13" t="s">
        <v>1029</v>
      </c>
      <c r="C422" s="13" t="s">
        <v>1028</v>
      </c>
      <c r="D422" s="13" t="s">
        <v>1027</v>
      </c>
      <c r="E422" s="13" t="s">
        <v>1054</v>
      </c>
      <c r="F422" s="24" t="s">
        <v>1051</v>
      </c>
      <c r="G422" s="13" t="s">
        <v>1060</v>
      </c>
      <c r="H422" s="13" t="s">
        <v>1047</v>
      </c>
      <c r="I422" s="83"/>
    </row>
    <row r="423" spans="1:9" ht="12.75" hidden="1" outlineLevel="2">
      <c r="A423" s="9" t="s">
        <v>386</v>
      </c>
      <c r="B423" s="14">
        <v>0.007638888888888889</v>
      </c>
      <c r="C423" s="14">
        <v>0.0059375</v>
      </c>
      <c r="D423" s="14">
        <v>0.004722222222222222</v>
      </c>
      <c r="E423" s="14">
        <v>0.0035069444444444445</v>
      </c>
      <c r="F423" s="14">
        <v>0.002962962962962963</v>
      </c>
      <c r="G423" s="14">
        <v>0.0025810185185185185</v>
      </c>
      <c r="H423" s="14">
        <v>0.0022800925925925927</v>
      </c>
      <c r="I423" s="38">
        <f>(Аккумуляторы!$B$56+Аккумуляторы!$B$59+33*IF(Аккумуляторы!$F$2=1,Аккумуляторы!$B$12,IF(Аккумуляторы!$F$2=2,Аккумуляторы!$B$30,Аккумуляторы!$B$45)))/$I$353</f>
        <v>4763.160991395162</v>
      </c>
    </row>
    <row r="424" spans="1:9" ht="12.75" hidden="1" outlineLevel="2">
      <c r="A424" s="9" t="s">
        <v>387</v>
      </c>
      <c r="B424" s="14">
        <v>0.01704861111111111</v>
      </c>
      <c r="C424" s="14">
        <v>0.013414351851851851</v>
      </c>
      <c r="D424" s="14">
        <v>0.010115740740740741</v>
      </c>
      <c r="E424" s="14">
        <v>0.008449074074074074</v>
      </c>
      <c r="F424" s="14">
        <v>0.006840277777777778</v>
      </c>
      <c r="G424" s="14">
        <v>0.005833333333333334</v>
      </c>
      <c r="H424" s="14">
        <v>0.004814814814814815</v>
      </c>
      <c r="I424" s="38">
        <f>(Аккумуляторы!$B$57+Аккумуляторы!$B$59+33*IF(Аккумуляторы!$F$2=1,Аккумуляторы!$B$13,IF(Аккумуляторы!$F$2=2,0,Аккумуляторы!$B$46)))/$I$353</f>
        <v>6237.831874678238</v>
      </c>
    </row>
    <row r="425" spans="1:9" ht="12.75" hidden="1" outlineLevel="2">
      <c r="A425" s="9" t="s">
        <v>388</v>
      </c>
      <c r="B425" s="14">
        <v>0.01877314814814815</v>
      </c>
      <c r="C425" s="14">
        <v>0.01556712962962963</v>
      </c>
      <c r="D425" s="14">
        <v>0.012349537037037039</v>
      </c>
      <c r="E425" s="14">
        <v>0.009814814814814814</v>
      </c>
      <c r="F425" s="14">
        <v>0.00829861111111111</v>
      </c>
      <c r="G425" s="14">
        <v>0.006851851851851852</v>
      </c>
      <c r="H425" s="14">
        <v>0.0060416666666666665</v>
      </c>
      <c r="I425" s="38">
        <f>(Аккумуляторы!$B$57+Аккумуляторы!$B$59+33*IF(Аккумуляторы!$F$2=1,Аккумуляторы!$B$14,IF(Аккумуляторы!$F$2=2,Аккумуляторы!$B$31,Аккумуляторы!$B$47)))/$I$353</f>
        <v>6963.992057071414</v>
      </c>
    </row>
    <row r="426" spans="1:9" ht="12.75" hidden="1" outlineLevel="2">
      <c r="A426" s="9" t="s">
        <v>389</v>
      </c>
      <c r="B426" s="14">
        <v>0.022650462962962966</v>
      </c>
      <c r="C426" s="14">
        <v>0.01851851851851852</v>
      </c>
      <c r="D426" s="14">
        <v>0.015497685185185186</v>
      </c>
      <c r="E426" s="14">
        <v>0.01247685185185185</v>
      </c>
      <c r="F426" s="14">
        <v>0.009930555555555555</v>
      </c>
      <c r="G426" s="14">
        <v>0.0084375</v>
      </c>
      <c r="H426" s="14">
        <v>0.00693287037037037</v>
      </c>
      <c r="I426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427" spans="1:9" ht="12.75" hidden="1" outlineLevel="2">
      <c r="A427" s="9" t="s">
        <v>390</v>
      </c>
      <c r="B427" s="14">
        <v>0.037453703703703704</v>
      </c>
      <c r="C427" s="14">
        <v>0.03107638888888889</v>
      </c>
      <c r="D427" s="14">
        <v>0.024918981481481483</v>
      </c>
      <c r="E427" s="14">
        <v>0.02013888888888889</v>
      </c>
      <c r="F427" s="14">
        <v>0.01806712962962963</v>
      </c>
      <c r="G427" s="14">
        <v>0.01599537037037037</v>
      </c>
      <c r="H427" s="14">
        <v>0.01392361111111111</v>
      </c>
      <c r="I427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428" spans="1:9" ht="12.75" hidden="1" outlineLevel="2">
      <c r="A428" s="9" t="s">
        <v>391</v>
      </c>
      <c r="B428" s="14">
        <v>0.07390046296296296</v>
      </c>
      <c r="C428" s="14">
        <v>0.07254629629629629</v>
      </c>
      <c r="D428" s="14">
        <v>0.04025462962962963</v>
      </c>
      <c r="E428" s="14">
        <v>0.03591435185185186</v>
      </c>
      <c r="F428" s="14">
        <v>0.031574074074074074</v>
      </c>
      <c r="G428" s="14">
        <v>0.027233796296296298</v>
      </c>
      <c r="H428" s="14">
        <v>0.022881944444444444</v>
      </c>
      <c r="I428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429" spans="1:9" ht="12.75" hidden="1" outlineLevel="2">
      <c r="A429" s="9" t="s">
        <v>392</v>
      </c>
      <c r="B429" s="14">
        <v>0.10482638888888889</v>
      </c>
      <c r="C429" s="14">
        <v>0.09096064814814815</v>
      </c>
      <c r="D429" s="14">
        <v>0.07710648148148148</v>
      </c>
      <c r="E429" s="14">
        <v>0.06325231481481482</v>
      </c>
      <c r="F429" s="14">
        <v>0.04939814814814814</v>
      </c>
      <c r="G429" s="14">
        <v>0.04030092592592593</v>
      </c>
      <c r="H429" s="14">
        <v>0.03722222222222222</v>
      </c>
      <c r="I429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430" spans="1:9" ht="12.75" hidden="1" outlineLevel="2">
      <c r="A430" s="9" t="s">
        <v>393</v>
      </c>
      <c r="B430" s="14">
        <v>0.15854166666666666</v>
      </c>
      <c r="C430" s="14">
        <v>0.12329861111111111</v>
      </c>
      <c r="D430" s="14">
        <v>0.1140625</v>
      </c>
      <c r="E430" s="14">
        <v>0.10482638888888889</v>
      </c>
      <c r="F430" s="14">
        <v>0.0955787037037037</v>
      </c>
      <c r="G430" s="14">
        <v>0.0863425925925926</v>
      </c>
      <c r="H430" s="14">
        <v>0.07710648148148148</v>
      </c>
      <c r="I430" s="38">
        <f>(3*Аккумуляторы!$B$57+3*Аккумуляторы!$B$59+99*IF(Аккумуляторы!$F$2=1,Аккумуляторы!$B$18,IF(Аккумуляторы!$F$2=2,Аккумуляторы!$B$33,Аккумуляторы!$B$50)))/$I$353</f>
        <v>29605.170258145183</v>
      </c>
    </row>
    <row r="431" spans="1:9" ht="13.5" hidden="1" outlineLevel="2" thickBot="1">
      <c r="A431" s="9" t="s">
        <v>394</v>
      </c>
      <c r="B431" s="14">
        <v>0.2374074074074074</v>
      </c>
      <c r="C431" s="14">
        <v>0.18925925925925924</v>
      </c>
      <c r="D431" s="14">
        <v>0.15854166666666666</v>
      </c>
      <c r="E431" s="14">
        <v>0.12770833333333334</v>
      </c>
      <c r="F431" s="14">
        <v>0.11868055555555555</v>
      </c>
      <c r="G431" s="14">
        <v>0.11174768518518519</v>
      </c>
      <c r="H431" s="14">
        <v>0.10482638888888889</v>
      </c>
      <c r="I431" s="38">
        <f>(4*Аккумуляторы!$B$57+4*Аккумуляторы!$B$59+132*IF(Аккумуляторы!$F$2=1,Аккумуляторы!$B$18,IF(Аккумуляторы!$F$2=2,Аккумуляторы!$B$33,Аккумуляторы!$B$50)))/$I$353</f>
        <v>39473.560344193575</v>
      </c>
    </row>
    <row r="432" spans="1:9" ht="13.5" outlineLevel="1" collapsed="1" thickBot="1">
      <c r="A432" s="67" t="s">
        <v>1055</v>
      </c>
      <c r="B432" s="68"/>
      <c r="C432" s="68"/>
      <c r="D432" s="68"/>
      <c r="E432" s="68"/>
      <c r="F432" s="68"/>
      <c r="G432" s="68"/>
      <c r="H432" s="68"/>
      <c r="I432" s="69"/>
    </row>
    <row r="433" spans="1:9" ht="12.75" hidden="1" outlineLevel="2">
      <c r="A433" s="3" t="s">
        <v>696</v>
      </c>
      <c r="B433" s="90" t="s">
        <v>710</v>
      </c>
      <c r="C433" s="90"/>
      <c r="D433" s="90" t="s">
        <v>713</v>
      </c>
      <c r="E433" s="90"/>
      <c r="F433" s="90" t="s">
        <v>712</v>
      </c>
      <c r="G433" s="90"/>
      <c r="H433" s="3" t="s">
        <v>714</v>
      </c>
      <c r="I433" s="4" t="s">
        <v>1041</v>
      </c>
    </row>
    <row r="434" spans="1:9" ht="12.75" customHeight="1" hidden="1" outlineLevel="2">
      <c r="A434" s="5" t="s">
        <v>1056</v>
      </c>
      <c r="B434" s="88" t="s">
        <v>1057</v>
      </c>
      <c r="C434" s="88" t="s">
        <v>1058</v>
      </c>
      <c r="D434" s="70" t="s">
        <v>860</v>
      </c>
      <c r="E434" s="75"/>
      <c r="F434" s="70" t="s">
        <v>1059</v>
      </c>
      <c r="G434" s="75"/>
      <c r="H434" s="7">
        <v>500</v>
      </c>
      <c r="I434" s="38">
        <v>17723</v>
      </c>
    </row>
    <row r="435" spans="1:9" ht="12.75" customHeight="1" hidden="1" outlineLevel="2">
      <c r="A435" s="5" t="s">
        <v>1122</v>
      </c>
      <c r="B435" s="89"/>
      <c r="C435" s="89"/>
      <c r="D435" s="76"/>
      <c r="E435" s="77"/>
      <c r="F435" s="76"/>
      <c r="G435" s="77"/>
      <c r="H435" s="7">
        <v>660</v>
      </c>
      <c r="I435" s="38">
        <v>21498</v>
      </c>
    </row>
    <row r="436" spans="1:9" ht="12.75" hidden="1" outlineLevel="2">
      <c r="A436" s="66" t="s">
        <v>758</v>
      </c>
      <c r="B436" s="66"/>
      <c r="C436" s="66"/>
      <c r="D436" s="66"/>
      <c r="E436" s="66"/>
      <c r="F436" s="66"/>
      <c r="G436" s="66"/>
      <c r="H436" s="66"/>
      <c r="I436" s="66"/>
    </row>
    <row r="437" spans="1:9" ht="12.75" hidden="1" outlineLevel="2">
      <c r="A437" s="81" t="s">
        <v>757</v>
      </c>
      <c r="B437" s="2"/>
      <c r="C437" s="80" t="s">
        <v>775</v>
      </c>
      <c r="D437" s="80"/>
      <c r="E437" s="80"/>
      <c r="F437" s="80"/>
      <c r="G437" s="80"/>
      <c r="H437" s="80"/>
      <c r="I437" s="83" t="s">
        <v>1041</v>
      </c>
    </row>
    <row r="438" spans="1:9" ht="12.75" hidden="1" outlineLevel="2">
      <c r="A438" s="82"/>
      <c r="B438" s="13" t="s">
        <v>1054</v>
      </c>
      <c r="C438" s="13" t="s">
        <v>1051</v>
      </c>
      <c r="D438" s="13" t="s">
        <v>1060</v>
      </c>
      <c r="E438" s="13" t="s">
        <v>1047</v>
      </c>
      <c r="F438" s="24" t="s">
        <v>1062</v>
      </c>
      <c r="G438" s="13" t="s">
        <v>1061</v>
      </c>
      <c r="H438" s="13" t="s">
        <v>1058</v>
      </c>
      <c r="I438" s="83"/>
    </row>
    <row r="439" spans="1:9" ht="12.75" hidden="1" outlineLevel="2">
      <c r="A439" s="9" t="s">
        <v>387</v>
      </c>
      <c r="B439" s="14">
        <v>0.008449074074074074</v>
      </c>
      <c r="C439" s="14">
        <v>0.006840277777777778</v>
      </c>
      <c r="D439" s="14">
        <v>0.005833333333333334</v>
      </c>
      <c r="E439" s="14">
        <v>0.004814814814814815</v>
      </c>
      <c r="F439" s="14">
        <v>0.0038078703703703707</v>
      </c>
      <c r="G439" s="14">
        <v>0.002962962962962963</v>
      </c>
      <c r="H439" s="14">
        <v>0.0025</v>
      </c>
      <c r="I439" s="38">
        <f>(Аккумуляторы!$B$57+Аккумуляторы!$B$59+33*IF(Аккумуляторы!$F$2=1,Аккумуляторы!$B$13,IF(Аккумуляторы!$F$2=2,0,Аккумуляторы!$B$46)))/$I$353</f>
        <v>6237.831874678238</v>
      </c>
    </row>
    <row r="440" spans="1:9" ht="12.75" hidden="1" outlineLevel="2">
      <c r="A440" s="9" t="s">
        <v>388</v>
      </c>
      <c r="B440" s="14">
        <v>0.009814814814814814</v>
      </c>
      <c r="C440" s="14">
        <v>0.00829861111111111</v>
      </c>
      <c r="D440" s="14">
        <v>0.006851851851851852</v>
      </c>
      <c r="E440" s="14">
        <v>0.0060416666666666665</v>
      </c>
      <c r="F440" s="14">
        <v>0.005231481481481482</v>
      </c>
      <c r="G440" s="14">
        <v>0.004016203703703703</v>
      </c>
      <c r="H440" s="14">
        <v>0.003159722222222222</v>
      </c>
      <c r="I440" s="38">
        <f>(Аккумуляторы!$B$57+Аккумуляторы!$B$59+33*IF(Аккумуляторы!$F$2=1,Аккумуляторы!$B$14,IF(Аккумуляторы!$F$2=2,Аккумуляторы!$B$31,Аккумуляторы!$B$47)))/$I$353</f>
        <v>6963.992057071414</v>
      </c>
    </row>
    <row r="441" spans="1:9" ht="12.75" hidden="1" outlineLevel="2">
      <c r="A441" s="9" t="s">
        <v>389</v>
      </c>
      <c r="B441" s="14">
        <v>0.01247685185185185</v>
      </c>
      <c r="C441" s="14">
        <v>0.009930555555555555</v>
      </c>
      <c r="D441" s="14">
        <v>0.0084375</v>
      </c>
      <c r="E441" s="14">
        <v>0.00693287037037037</v>
      </c>
      <c r="F441" s="14">
        <v>0.005844907407407407</v>
      </c>
      <c r="G441" s="14">
        <v>0.004212962962962963</v>
      </c>
      <c r="H441" s="14">
        <v>0.003298611111111111</v>
      </c>
      <c r="I441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442" spans="1:9" ht="12.75" hidden="1" outlineLevel="2">
      <c r="A442" s="9" t="s">
        <v>390</v>
      </c>
      <c r="B442" s="14">
        <v>0.02013888888888889</v>
      </c>
      <c r="C442" s="14">
        <v>0.01806712962962963</v>
      </c>
      <c r="D442" s="14">
        <v>0.01599537037037037</v>
      </c>
      <c r="E442" s="14">
        <v>0.01392361111111111</v>
      </c>
      <c r="F442" s="14">
        <v>0.011851851851851851</v>
      </c>
      <c r="G442" s="14">
        <v>0.009502314814814816</v>
      </c>
      <c r="H442" s="14">
        <v>0.0078009259259259256</v>
      </c>
      <c r="I442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443" spans="1:9" ht="12.75" hidden="1" outlineLevel="2">
      <c r="A443" s="9" t="s">
        <v>391</v>
      </c>
      <c r="B443" s="14">
        <v>0.03591435185185186</v>
      </c>
      <c r="C443" s="14">
        <v>0.031574074074074074</v>
      </c>
      <c r="D443" s="14">
        <v>0.027233796296296298</v>
      </c>
      <c r="E443" s="14">
        <v>0.022881944444444444</v>
      </c>
      <c r="F443" s="14">
        <v>0.02003472222222222</v>
      </c>
      <c r="G443" s="14">
        <v>0.017766203703703704</v>
      </c>
      <c r="H443" s="14">
        <v>0.015497685185185186</v>
      </c>
      <c r="I443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444" spans="1:9" ht="12.75" hidden="1" outlineLevel="2">
      <c r="A444" s="9" t="s">
        <v>392</v>
      </c>
      <c r="B444" s="14">
        <v>0.06325231481481482</v>
      </c>
      <c r="C444" s="14">
        <v>0.04939814814814814</v>
      </c>
      <c r="D444" s="14">
        <v>0.04030092592592593</v>
      </c>
      <c r="E444" s="14">
        <v>0.03722222222222222</v>
      </c>
      <c r="F444" s="14">
        <v>0.03414351851851852</v>
      </c>
      <c r="G444" s="14">
        <v>0.02953703703703704</v>
      </c>
      <c r="H444" s="14">
        <v>0.024918981481481483</v>
      </c>
      <c r="I444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445" spans="1:9" ht="12.75" hidden="1" outlineLevel="2">
      <c r="A445" s="9" t="s">
        <v>393</v>
      </c>
      <c r="B445" s="14">
        <v>0.10482638888888889</v>
      </c>
      <c r="C445" s="14">
        <v>0.0955787037037037</v>
      </c>
      <c r="D445" s="14">
        <v>0.0863425925925926</v>
      </c>
      <c r="E445" s="14">
        <v>0.07710648148148148</v>
      </c>
      <c r="F445" s="14">
        <v>0.06787037037037037</v>
      </c>
      <c r="G445" s="14">
        <v>0.05401620370370371</v>
      </c>
      <c r="H445" s="14">
        <v>0.04133101851851852</v>
      </c>
      <c r="I445" s="38">
        <f>(3*Аккумуляторы!$B$57+3*Аккумуляторы!$B$59+99*IF(Аккумуляторы!$F$2=1,Аккумуляторы!$B$18,IF(Аккумуляторы!$F$2=2,Аккумуляторы!$B$33,Аккумуляторы!$B$50)))/$I$353</f>
        <v>29605.170258145183</v>
      </c>
    </row>
    <row r="446" spans="1:9" ht="13.5" hidden="1" outlineLevel="2" thickBot="1">
      <c r="A446" s="9" t="s">
        <v>394</v>
      </c>
      <c r="B446" s="14">
        <v>0.12770833333333334</v>
      </c>
      <c r="C446" s="14">
        <v>0.11868055555555555</v>
      </c>
      <c r="D446" s="14">
        <v>0.11174768518518519</v>
      </c>
      <c r="E446" s="14">
        <v>0.10482638888888889</v>
      </c>
      <c r="F446" s="14">
        <v>0.09789351851851852</v>
      </c>
      <c r="G446" s="14">
        <v>0.0875</v>
      </c>
      <c r="H446" s="14">
        <v>0.07710648148148148</v>
      </c>
      <c r="I446" s="38">
        <f>(4*Аккумуляторы!$B$57+4*Аккумуляторы!$B$59+132*IF(Аккумуляторы!$F$2=1,Аккумуляторы!$B$18,IF(Аккумуляторы!$F$2=2,Аккумуляторы!$B$33,Аккумуляторы!$B$50)))/$I$353</f>
        <v>39473.560344193575</v>
      </c>
    </row>
    <row r="447" spans="1:9" ht="13.5" outlineLevel="1" collapsed="1" thickBot="1">
      <c r="A447" s="67" t="s">
        <v>1063</v>
      </c>
      <c r="B447" s="68"/>
      <c r="C447" s="68"/>
      <c r="D447" s="68"/>
      <c r="E447" s="68"/>
      <c r="F447" s="68"/>
      <c r="G447" s="68"/>
      <c r="H447" s="68"/>
      <c r="I447" s="69"/>
    </row>
    <row r="448" spans="1:9" ht="12.75" hidden="1" outlineLevel="2">
      <c r="A448" s="3" t="s">
        <v>696</v>
      </c>
      <c r="B448" s="90" t="s">
        <v>710</v>
      </c>
      <c r="C448" s="90"/>
      <c r="D448" s="90" t="s">
        <v>713</v>
      </c>
      <c r="E448" s="90"/>
      <c r="F448" s="90" t="s">
        <v>712</v>
      </c>
      <c r="G448" s="90"/>
      <c r="H448" s="3" t="s">
        <v>714</v>
      </c>
      <c r="I448" s="4" t="s">
        <v>1041</v>
      </c>
    </row>
    <row r="449" spans="1:9" ht="12.75" customHeight="1" hidden="1" outlineLevel="2">
      <c r="A449" s="5" t="s">
        <v>1064</v>
      </c>
      <c r="B449" s="88" t="s">
        <v>1065</v>
      </c>
      <c r="C449" s="88" t="s">
        <v>1066</v>
      </c>
      <c r="D449" s="70" t="s">
        <v>860</v>
      </c>
      <c r="E449" s="75"/>
      <c r="F449" s="80" t="s">
        <v>1059</v>
      </c>
      <c r="G449" s="80"/>
      <c r="H449" s="7">
        <v>680</v>
      </c>
      <c r="I449" s="38">
        <v>20663</v>
      </c>
    </row>
    <row r="450" spans="1:9" ht="12.75" customHeight="1" hidden="1" outlineLevel="2">
      <c r="A450" s="5" t="s">
        <v>1124</v>
      </c>
      <c r="B450" s="89"/>
      <c r="C450" s="89"/>
      <c r="D450" s="76"/>
      <c r="E450" s="77"/>
      <c r="F450" s="80" t="s">
        <v>1073</v>
      </c>
      <c r="G450" s="80"/>
      <c r="H450" s="7">
        <v>830</v>
      </c>
      <c r="I450" s="38">
        <v>27021</v>
      </c>
    </row>
    <row r="451" spans="1:9" ht="12.75" hidden="1" outlineLevel="2">
      <c r="A451" s="66" t="s">
        <v>758</v>
      </c>
      <c r="B451" s="66"/>
      <c r="C451" s="66"/>
      <c r="D451" s="66"/>
      <c r="E451" s="66"/>
      <c r="F451" s="66"/>
      <c r="G451" s="66"/>
      <c r="H451" s="66"/>
      <c r="I451" s="66"/>
    </row>
    <row r="452" spans="1:9" ht="12.75" hidden="1" outlineLevel="2">
      <c r="A452" s="81" t="s">
        <v>757</v>
      </c>
      <c r="B452" s="2"/>
      <c r="C452" s="80" t="s">
        <v>775</v>
      </c>
      <c r="D452" s="80"/>
      <c r="E452" s="80"/>
      <c r="F452" s="80"/>
      <c r="G452" s="80"/>
      <c r="H452" s="80"/>
      <c r="I452" s="83" t="s">
        <v>1041</v>
      </c>
    </row>
    <row r="453" spans="1:9" ht="12.75" hidden="1" outlineLevel="2">
      <c r="A453" s="82"/>
      <c r="B453" s="13" t="s">
        <v>1047</v>
      </c>
      <c r="C453" s="13" t="s">
        <v>1062</v>
      </c>
      <c r="D453" s="13" t="s">
        <v>1061</v>
      </c>
      <c r="E453" s="24" t="s">
        <v>1058</v>
      </c>
      <c r="F453" s="13" t="s">
        <v>1068</v>
      </c>
      <c r="G453" s="13" t="s">
        <v>1067</v>
      </c>
      <c r="H453" s="13" t="s">
        <v>1066</v>
      </c>
      <c r="I453" s="83"/>
    </row>
    <row r="454" spans="1:9" ht="12.75" hidden="1" outlineLevel="2">
      <c r="A454" s="9" t="s">
        <v>389</v>
      </c>
      <c r="B454" s="14">
        <v>0.00693287037037037</v>
      </c>
      <c r="C454" s="14">
        <v>0.005844907407407407</v>
      </c>
      <c r="D454" s="14">
        <v>0.004212962962962963</v>
      </c>
      <c r="E454" s="14">
        <v>0.003298611111111111</v>
      </c>
      <c r="F454" s="14">
        <v>0.0026967592592592594</v>
      </c>
      <c r="G454" s="14">
        <v>0.0022800925925925927</v>
      </c>
      <c r="H454" s="14">
        <v>0.001967592592592593</v>
      </c>
      <c r="I454" s="38">
        <f>(Аккумуляторы!$B$57+Аккумуляторы!$B$59+33*IF(Аккумуляторы!$F$2=1,Аккумуляторы!$B$15,IF(Аккумуляторы!$F$2=2,0,Аккумуляторы!$B$48)))/$I$353</f>
        <v>8019.982349047585</v>
      </c>
    </row>
    <row r="455" spans="1:9" ht="12.75" hidden="1" outlineLevel="2">
      <c r="A455" s="9" t="s">
        <v>390</v>
      </c>
      <c r="B455" s="14">
        <v>0.01392361111111111</v>
      </c>
      <c r="C455" s="14">
        <v>0.011851851851851851</v>
      </c>
      <c r="D455" s="14">
        <v>0.009502314814814816</v>
      </c>
      <c r="E455" s="14">
        <v>0.0078009259259259256</v>
      </c>
      <c r="F455" s="14">
        <v>0.006817129629629629</v>
      </c>
      <c r="G455" s="14">
        <v>0.0060648148148148145</v>
      </c>
      <c r="H455" s="14">
        <v>0.0053125</v>
      </c>
      <c r="I455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456" spans="1:9" ht="12.75" hidden="1" outlineLevel="2">
      <c r="A456" s="9" t="s">
        <v>391</v>
      </c>
      <c r="B456" s="14">
        <v>0.022881944444444444</v>
      </c>
      <c r="C456" s="14">
        <v>0.02003472222222222</v>
      </c>
      <c r="D456" s="14">
        <v>0.017766203703703704</v>
      </c>
      <c r="E456" s="14">
        <v>0.015497685185185186</v>
      </c>
      <c r="F456" s="14">
        <v>0.013981481481481482</v>
      </c>
      <c r="G456" s="14">
        <v>0.011712962962962965</v>
      </c>
      <c r="H456" s="14">
        <v>0.009930555555555555</v>
      </c>
      <c r="I456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457" spans="1:9" ht="12.75" hidden="1" outlineLevel="2">
      <c r="A457" s="9" t="s">
        <v>392</v>
      </c>
      <c r="B457" s="14">
        <v>0.03722222222222222</v>
      </c>
      <c r="C457" s="14">
        <v>0.03414351851851852</v>
      </c>
      <c r="D457" s="14">
        <v>0.02953703703703704</v>
      </c>
      <c r="E457" s="14">
        <v>0.024918981481481483</v>
      </c>
      <c r="F457" s="14">
        <v>0.021840277777777778</v>
      </c>
      <c r="G457" s="14">
        <v>0.019618055555555555</v>
      </c>
      <c r="H457" s="14">
        <v>0.01806712962962963</v>
      </c>
      <c r="I457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458" spans="1:9" ht="12.75" hidden="1" outlineLevel="2">
      <c r="A458" s="9" t="s">
        <v>393</v>
      </c>
      <c r="B458" s="14">
        <v>0.07710648148148148</v>
      </c>
      <c r="C458" s="14">
        <v>0.06787037037037037</v>
      </c>
      <c r="D458" s="14">
        <v>0.05401620370370371</v>
      </c>
      <c r="E458" s="14">
        <v>0.04133101851851852</v>
      </c>
      <c r="F458" s="14">
        <v>0.03927083333333333</v>
      </c>
      <c r="G458" s="14">
        <v>0.0362037037037037</v>
      </c>
      <c r="H458" s="14">
        <v>0.033125</v>
      </c>
      <c r="I458" s="38">
        <f>(3*Аккумуляторы!$B$57+3*Аккумуляторы!$B$59+99*IF(Аккумуляторы!$F$2=1,Аккумуляторы!$B$18,IF(Аккумуляторы!$F$2=2,Аккумуляторы!$B$33,Аккумуляторы!$B$50)))/$I$353</f>
        <v>29605.170258145183</v>
      </c>
    </row>
    <row r="459" spans="1:9" ht="13.5" hidden="1" outlineLevel="2" thickBot="1">
      <c r="A459" s="9" t="s">
        <v>394</v>
      </c>
      <c r="B459" s="14">
        <v>0.10482638888888889</v>
      </c>
      <c r="C459" s="14">
        <v>0.09789351851851852</v>
      </c>
      <c r="D459" s="14">
        <v>0.0875</v>
      </c>
      <c r="E459" s="14">
        <v>0.07710648148148148</v>
      </c>
      <c r="F459" s="14">
        <v>0.07018518518518518</v>
      </c>
      <c r="G459" s="14">
        <v>0.05979166666666667</v>
      </c>
      <c r="H459" s="14">
        <v>0.04939814814814814</v>
      </c>
      <c r="I459" s="38">
        <f>(4*Аккумуляторы!$B$57+4*Аккумуляторы!$B$59+132*IF(Аккумуляторы!$F$2=1,Аккумуляторы!$B$18,IF(Аккумуляторы!$F$2=2,Аккумуляторы!$B$33,Аккумуляторы!$B$50)))/$I$353</f>
        <v>39473.560344193575</v>
      </c>
    </row>
    <row r="460" spans="1:9" ht="13.5" outlineLevel="1" collapsed="1" thickBot="1">
      <c r="A460" s="67" t="s">
        <v>1069</v>
      </c>
      <c r="B460" s="68"/>
      <c r="C460" s="68"/>
      <c r="D460" s="68"/>
      <c r="E460" s="68"/>
      <c r="F460" s="68"/>
      <c r="G460" s="68"/>
      <c r="H460" s="68"/>
      <c r="I460" s="69"/>
    </row>
    <row r="461" spans="1:9" ht="12.75" hidden="1" outlineLevel="2">
      <c r="A461" s="3" t="s">
        <v>696</v>
      </c>
      <c r="B461" s="90" t="s">
        <v>710</v>
      </c>
      <c r="C461" s="90"/>
      <c r="D461" s="90" t="s">
        <v>713</v>
      </c>
      <c r="E461" s="90"/>
      <c r="F461" s="90" t="s">
        <v>712</v>
      </c>
      <c r="G461" s="90"/>
      <c r="H461" s="3" t="s">
        <v>714</v>
      </c>
      <c r="I461" s="4" t="s">
        <v>1041</v>
      </c>
    </row>
    <row r="462" spans="1:9" ht="12.75" customHeight="1" hidden="1" outlineLevel="2">
      <c r="A462" s="5" t="s">
        <v>1070</v>
      </c>
      <c r="B462" s="88" t="s">
        <v>1071</v>
      </c>
      <c r="C462" s="88" t="s">
        <v>1072</v>
      </c>
      <c r="D462" s="70" t="s">
        <v>860</v>
      </c>
      <c r="E462" s="75"/>
      <c r="F462" s="70" t="s">
        <v>1073</v>
      </c>
      <c r="G462" s="75"/>
      <c r="H462" s="7">
        <v>820</v>
      </c>
      <c r="I462" s="38">
        <v>25899</v>
      </c>
    </row>
    <row r="463" spans="1:9" ht="12.75" customHeight="1" hidden="1" outlineLevel="2">
      <c r="A463" s="5" t="s">
        <v>1123</v>
      </c>
      <c r="B463" s="89"/>
      <c r="C463" s="89"/>
      <c r="D463" s="76"/>
      <c r="E463" s="77"/>
      <c r="F463" s="76"/>
      <c r="G463" s="77"/>
      <c r="H463" s="7">
        <v>980</v>
      </c>
      <c r="I463" s="38">
        <v>31233</v>
      </c>
    </row>
    <row r="464" spans="1:9" ht="12.75" hidden="1" outlineLevel="2">
      <c r="A464" s="66" t="s">
        <v>758</v>
      </c>
      <c r="B464" s="66"/>
      <c r="C464" s="66"/>
      <c r="D464" s="66"/>
      <c r="E464" s="66"/>
      <c r="F464" s="66"/>
      <c r="G464" s="66"/>
      <c r="H464" s="66"/>
      <c r="I464" s="66"/>
    </row>
    <row r="465" spans="1:9" ht="12.75" hidden="1" outlineLevel="2">
      <c r="A465" s="81" t="s">
        <v>757</v>
      </c>
      <c r="B465" s="2"/>
      <c r="C465" s="80" t="s">
        <v>775</v>
      </c>
      <c r="D465" s="80"/>
      <c r="E465" s="80"/>
      <c r="F465" s="80"/>
      <c r="G465" s="80"/>
      <c r="H465" s="80"/>
      <c r="I465" s="83" t="s">
        <v>1041</v>
      </c>
    </row>
    <row r="466" spans="1:9" ht="12.75" hidden="1" outlineLevel="2">
      <c r="A466" s="82"/>
      <c r="B466" s="13" t="s">
        <v>1058</v>
      </c>
      <c r="C466" s="13" t="s">
        <v>1068</v>
      </c>
      <c r="D466" s="13" t="s">
        <v>1067</v>
      </c>
      <c r="E466" s="24" t="s">
        <v>1082</v>
      </c>
      <c r="F466" s="13" t="s">
        <v>1075</v>
      </c>
      <c r="G466" s="13" t="s">
        <v>1074</v>
      </c>
      <c r="H466" s="13" t="s">
        <v>1072</v>
      </c>
      <c r="I466" s="83"/>
    </row>
    <row r="467" spans="1:9" ht="12.75" hidden="1" outlineLevel="2">
      <c r="A467" s="9" t="s">
        <v>390</v>
      </c>
      <c r="B467" s="14">
        <v>0.0078009259259259256</v>
      </c>
      <c r="C467" s="14">
        <v>0.006817129629629629</v>
      </c>
      <c r="D467" s="14">
        <v>0.0060648148148148145</v>
      </c>
      <c r="E467" s="14">
        <v>0.00556712962962963</v>
      </c>
      <c r="F467" s="14">
        <v>0.004814814814814815</v>
      </c>
      <c r="G467" s="14">
        <v>0.0040625</v>
      </c>
      <c r="H467" s="14">
        <v>0.0033912037037037036</v>
      </c>
      <c r="I467" s="38">
        <f>(Аккумуляторы!$B$57+Аккумуляторы!$B$59+33*IF(Аккумуляторы!$F$2=1,Аккумуляторы!$B$18,IF(Аккумуляторы!$F$2=2,Аккумуляторы!$B$33,Аккумуляторы!$B$50)))/$I$353</f>
        <v>9868.390086048394</v>
      </c>
    </row>
    <row r="468" spans="1:9" ht="12.75" hidden="1" outlineLevel="2">
      <c r="A468" s="9" t="s">
        <v>391</v>
      </c>
      <c r="B468" s="14">
        <v>0.015497685185185186</v>
      </c>
      <c r="C468" s="14">
        <v>0.013981481481481482</v>
      </c>
      <c r="D468" s="14">
        <v>0.011712962962962965</v>
      </c>
      <c r="E468" s="14">
        <v>0.0103125</v>
      </c>
      <c r="F468" s="14">
        <v>0.009189814814814814</v>
      </c>
      <c r="G468" s="14">
        <v>0.008055555555555555</v>
      </c>
      <c r="H468" s="14">
        <v>0.00693287037037037</v>
      </c>
      <c r="I468" s="38">
        <f>(2*Аккумуляторы!$B$57+2*Аккумуляторы!$B$59+66*IF(Аккумуляторы!$F$2=1,Аккумуляторы!$B$15,IF(Аккумуляторы!$F$2=2,0,Аккумуляторы!$B$48)))/$I$353</f>
        <v>16039.96469809517</v>
      </c>
    </row>
    <row r="469" spans="1:9" ht="12.75" hidden="1" outlineLevel="2">
      <c r="A469" s="9" t="s">
        <v>392</v>
      </c>
      <c r="B469" s="14">
        <v>0.024918981481481483</v>
      </c>
      <c r="C469" s="14">
        <v>0.021840277777777778</v>
      </c>
      <c r="D469" s="14">
        <v>0.019618055555555555</v>
      </c>
      <c r="E469" s="14">
        <v>0.018587962962962962</v>
      </c>
      <c r="F469" s="14">
        <v>0.01702546296296296</v>
      </c>
      <c r="G469" s="14">
        <v>0.015474537037037038</v>
      </c>
      <c r="H469" s="14">
        <v>0.01392361111111111</v>
      </c>
      <c r="I469" s="38">
        <f>(2*Аккумуляторы!$B$57+2*Аккумуляторы!$B$59+66*IF(Аккумуляторы!$F$2=1,Аккумуляторы!$B$18,IF(Аккумуляторы!$F$2=2,Аккумуляторы!$B$33,Аккумуляторы!$B$50)))/$I$353</f>
        <v>19736.780172096787</v>
      </c>
    </row>
    <row r="470" spans="1:9" ht="12.75" hidden="1" outlineLevel="2">
      <c r="A470" s="9" t="s">
        <v>393</v>
      </c>
      <c r="B470" s="14">
        <v>0.04133101851851852</v>
      </c>
      <c r="C470" s="14">
        <v>0.03927083333333333</v>
      </c>
      <c r="D470" s="14">
        <v>0.0362037037037037</v>
      </c>
      <c r="E470" s="14">
        <v>0.03414351851851852</v>
      </c>
      <c r="F470" s="14">
        <v>0.03107638888888889</v>
      </c>
      <c r="G470" s="14">
        <v>0.027997685185185184</v>
      </c>
      <c r="H470" s="14">
        <v>0.024918981481481483</v>
      </c>
      <c r="I470" s="38">
        <f>(3*Аккумуляторы!$B$57+3*Аккумуляторы!$B$59+99*IF(Аккумуляторы!$F$2=1,Аккумуляторы!$B$18,IF(Аккумуляторы!$F$2=2,Аккумуляторы!$B$33,Аккумуляторы!$B$50)))/$I$353</f>
        <v>29605.170258145183</v>
      </c>
    </row>
    <row r="471" spans="1:9" ht="13.5" hidden="1" outlineLevel="2" thickBot="1">
      <c r="A471" s="9" t="s">
        <v>394</v>
      </c>
      <c r="B471" s="14">
        <v>0.07710648148148148</v>
      </c>
      <c r="C471" s="14">
        <v>0.07018518518518518</v>
      </c>
      <c r="D471" s="14">
        <v>0.05979166666666667</v>
      </c>
      <c r="E471" s="14">
        <v>0.0528587962962963</v>
      </c>
      <c r="F471" s="14">
        <v>0.042465277777777775</v>
      </c>
      <c r="G471" s="14">
        <v>0.03953703703703703</v>
      </c>
      <c r="H471" s="14">
        <v>0.03722222222222222</v>
      </c>
      <c r="I471" s="38">
        <f>(4*Аккумуляторы!$B$57+4*Аккумуляторы!$B$59+132*IF(Аккумуляторы!$F$2=1,Аккумуляторы!$B$18,IF(Аккумуляторы!$F$2=2,Аккумуляторы!$B$33,Аккумуляторы!$B$50)))/$I$353</f>
        <v>39473.560344193575</v>
      </c>
    </row>
    <row r="472" spans="1:9" ht="13.5" outlineLevel="1" collapsed="1" thickBot="1">
      <c r="A472" s="67" t="s">
        <v>1076</v>
      </c>
      <c r="B472" s="68"/>
      <c r="C472" s="68"/>
      <c r="D472" s="68"/>
      <c r="E472" s="68"/>
      <c r="F472" s="68"/>
      <c r="G472" s="68"/>
      <c r="H472" s="68"/>
      <c r="I472" s="69"/>
    </row>
    <row r="473" spans="1:9" ht="12.75" hidden="1" outlineLevel="2">
      <c r="A473" s="3" t="s">
        <v>696</v>
      </c>
      <c r="B473" s="90" t="s">
        <v>710</v>
      </c>
      <c r="C473" s="90"/>
      <c r="D473" s="90" t="s">
        <v>713</v>
      </c>
      <c r="E473" s="90"/>
      <c r="F473" s="90" t="s">
        <v>712</v>
      </c>
      <c r="G473" s="90"/>
      <c r="H473" s="3" t="s">
        <v>714</v>
      </c>
      <c r="I473" s="4" t="s">
        <v>1041</v>
      </c>
    </row>
    <row r="474" spans="1:9" ht="12.75" customHeight="1" hidden="1" outlineLevel="2">
      <c r="A474" s="5" t="s">
        <v>1077</v>
      </c>
      <c r="B474" s="88" t="s">
        <v>1078</v>
      </c>
      <c r="C474" s="88" t="s">
        <v>1079</v>
      </c>
      <c r="D474" s="70" t="s">
        <v>860</v>
      </c>
      <c r="E474" s="75"/>
      <c r="F474" s="80" t="s">
        <v>1073</v>
      </c>
      <c r="G474" s="80"/>
      <c r="H474" s="7">
        <v>920</v>
      </c>
      <c r="I474" s="38">
        <v>34151</v>
      </c>
    </row>
    <row r="475" spans="1:9" ht="12.75" customHeight="1" hidden="1" outlineLevel="2">
      <c r="A475" s="5" t="s">
        <v>1128</v>
      </c>
      <c r="B475" s="89"/>
      <c r="C475" s="89"/>
      <c r="D475" s="76"/>
      <c r="E475" s="77"/>
      <c r="F475" s="80" t="s">
        <v>1087</v>
      </c>
      <c r="G475" s="80"/>
      <c r="H475" s="7">
        <v>1200</v>
      </c>
      <c r="I475" s="38">
        <v>42815</v>
      </c>
    </row>
    <row r="476" spans="1:9" ht="12.75" hidden="1" outlineLevel="2">
      <c r="A476" s="66" t="s">
        <v>758</v>
      </c>
      <c r="B476" s="66"/>
      <c r="C476" s="66"/>
      <c r="D476" s="66"/>
      <c r="E476" s="66"/>
      <c r="F476" s="66"/>
      <c r="G476" s="66"/>
      <c r="H476" s="66"/>
      <c r="I476" s="66"/>
    </row>
    <row r="477" spans="1:9" ht="12.75" hidden="1" outlineLevel="2">
      <c r="A477" s="81" t="s">
        <v>757</v>
      </c>
      <c r="B477" s="2"/>
      <c r="C477" s="80" t="s">
        <v>775</v>
      </c>
      <c r="D477" s="80"/>
      <c r="E477" s="80"/>
      <c r="F477" s="80"/>
      <c r="G477" s="80"/>
      <c r="H477" s="80"/>
      <c r="I477" s="83" t="s">
        <v>1041</v>
      </c>
    </row>
    <row r="478" spans="1:9" ht="12.75" hidden="1" outlineLevel="2">
      <c r="A478" s="82"/>
      <c r="B478" s="13" t="s">
        <v>1075</v>
      </c>
      <c r="C478" s="13" t="s">
        <v>1074</v>
      </c>
      <c r="D478" s="13" t="s">
        <v>1072</v>
      </c>
      <c r="E478" s="24" t="s">
        <v>1081</v>
      </c>
      <c r="F478" s="13" t="s">
        <v>1109</v>
      </c>
      <c r="G478" s="13" t="s">
        <v>1091</v>
      </c>
      <c r="H478" s="13" t="s">
        <v>1079</v>
      </c>
      <c r="I478" s="83"/>
    </row>
    <row r="479" spans="1:9" ht="12.75" hidden="1" outlineLevel="2">
      <c r="A479" s="9" t="s">
        <v>390</v>
      </c>
      <c r="B479" s="14">
        <v>0.004814814814814815</v>
      </c>
      <c r="C479" s="14">
        <v>0.0040625</v>
      </c>
      <c r="D479" s="14">
        <v>0.0033912037037037036</v>
      </c>
      <c r="E479" s="14">
        <v>0.0029745370370370373</v>
      </c>
      <c r="F479" s="14">
        <v>0.0026504629629629625</v>
      </c>
      <c r="G479" s="14">
        <v>0.002384259259259259</v>
      </c>
      <c r="H479" s="14">
        <v>0.0021643518518518518</v>
      </c>
      <c r="I479" s="38">
        <f>(Аккумуляторы!$B$57+1.5*Аккумуляторы!$B$59+33*IF(Аккумуляторы!$F$2=1,Аккумуляторы!$B$18,IF(Аккумуляторы!$F$2=2,Аккумуляторы!$B$33,Аккумуляторы!$B$50)))/$I$353</f>
        <v>9995.25630653821</v>
      </c>
    </row>
    <row r="480" spans="1:9" ht="12.75" hidden="1" outlineLevel="2">
      <c r="A480" s="9" t="s">
        <v>391</v>
      </c>
      <c r="B480" s="14">
        <v>0.009189814814814814</v>
      </c>
      <c r="C480" s="14">
        <v>0.008055555555555555</v>
      </c>
      <c r="D480" s="14">
        <v>0.00693287037037037</v>
      </c>
      <c r="E480" s="14">
        <v>0.005844907407407407</v>
      </c>
      <c r="F480" s="14">
        <v>0.004756944444444445</v>
      </c>
      <c r="G480" s="14">
        <v>0.0036689814814814814</v>
      </c>
      <c r="H480" s="14">
        <v>0.0030671296296296297</v>
      </c>
      <c r="I480" s="38">
        <f>(2*Аккумуляторы!$B$57+2*1.5*Аккумуляторы!$B$59+66*IF(Аккумуляторы!$F$2=1,Аккумуляторы!$B$15,IF(Аккумуляторы!$F$2=2,0,Аккумуляторы!$B$48)))/$I$353</f>
        <v>16293.697139074799</v>
      </c>
    </row>
    <row r="481" spans="1:9" ht="12.75" hidden="1" outlineLevel="2">
      <c r="A481" s="9" t="s">
        <v>392</v>
      </c>
      <c r="B481" s="14">
        <v>0.01702546296296296</v>
      </c>
      <c r="C481" s="14">
        <v>0.015474537037037038</v>
      </c>
      <c r="D481" s="14">
        <v>0.01392361111111111</v>
      </c>
      <c r="E481" s="14">
        <v>0.011851851851851851</v>
      </c>
      <c r="F481" s="14">
        <v>0.010069444444444445</v>
      </c>
      <c r="G481" s="14">
        <v>0.008935185185185187</v>
      </c>
      <c r="H481" s="14">
        <v>0.0078009259259259256</v>
      </c>
      <c r="I481" s="38">
        <f>(2*Аккумуляторы!$B$57+2*1.5*Аккумуляторы!$B$59+66*IF(Аккумуляторы!$F$2=1,Аккумуляторы!$B$18,IF(Аккумуляторы!$F$2=2,Аккумуляторы!$B$33,Аккумуляторы!$B$50)))/$I$353</f>
        <v>19990.51261307642</v>
      </c>
    </row>
    <row r="482" spans="1:9" ht="12.75" hidden="1" outlineLevel="2">
      <c r="A482" s="9" t="s">
        <v>393</v>
      </c>
      <c r="B482" s="14">
        <v>0.03107638888888889</v>
      </c>
      <c r="C482" s="14">
        <v>0.027997685185185184</v>
      </c>
      <c r="D482" s="14">
        <v>0.024918981481481483</v>
      </c>
      <c r="E482" s="14">
        <v>0.02082175925925926</v>
      </c>
      <c r="F482" s="14">
        <v>0.019444444444444445</v>
      </c>
      <c r="G482" s="14">
        <v>0.01806712962962963</v>
      </c>
      <c r="H482" s="14">
        <v>0.016689814814814817</v>
      </c>
      <c r="I482" s="38">
        <f>(3*Аккумуляторы!$B$57+3*1.5*Аккумуляторы!$B$59+99*IF(Аккумуляторы!$F$2=1,Аккумуляторы!$B$18,IF(Аккумуляторы!$F$2=2,Аккумуляторы!$B$33,Аккумуляторы!$B$50)))/$I$353</f>
        <v>29985.768919614624</v>
      </c>
    </row>
    <row r="483" spans="1:9" ht="13.5" hidden="1" outlineLevel="2" thickBot="1">
      <c r="A483" s="9" t="s">
        <v>394</v>
      </c>
      <c r="B483" s="14">
        <v>0.042465277777777775</v>
      </c>
      <c r="C483" s="14">
        <v>0.03953703703703703</v>
      </c>
      <c r="D483" s="14">
        <v>0.03722222222222222</v>
      </c>
      <c r="E483" s="14">
        <v>0.03414351851851852</v>
      </c>
      <c r="F483" s="14">
        <v>0.03107638888888889</v>
      </c>
      <c r="G483" s="14">
        <v>0.027997685185185184</v>
      </c>
      <c r="H483" s="14">
        <v>0.024918981481481483</v>
      </c>
      <c r="I483" s="38">
        <f>(4*Аккумуляторы!$B$57+4*1.5*Аккумуляторы!$B$59+132*IF(Аккумуляторы!$F$2=1,Аккумуляторы!$B$18,IF(Аккумуляторы!$F$2=2,Аккумуляторы!$B$33,Аккумуляторы!$B$50)))/$I$353</f>
        <v>39981.02522615284</v>
      </c>
    </row>
    <row r="484" spans="1:9" ht="13.5" outlineLevel="1" collapsed="1" thickBot="1">
      <c r="A484" s="67" t="s">
        <v>1083</v>
      </c>
      <c r="B484" s="68"/>
      <c r="C484" s="68"/>
      <c r="D484" s="68"/>
      <c r="E484" s="68"/>
      <c r="F484" s="68"/>
      <c r="G484" s="68"/>
      <c r="H484" s="68"/>
      <c r="I484" s="69"/>
    </row>
    <row r="485" spans="1:9" ht="12.75" hidden="1" outlineLevel="2">
      <c r="A485" s="3" t="s">
        <v>696</v>
      </c>
      <c r="B485" s="90" t="s">
        <v>710</v>
      </c>
      <c r="C485" s="90"/>
      <c r="D485" s="90" t="s">
        <v>713</v>
      </c>
      <c r="E485" s="90"/>
      <c r="F485" s="90" t="s">
        <v>712</v>
      </c>
      <c r="G485" s="90"/>
      <c r="H485" s="3" t="s">
        <v>714</v>
      </c>
      <c r="I485" s="4" t="s">
        <v>1041</v>
      </c>
    </row>
    <row r="486" spans="1:9" ht="12.75" customHeight="1" hidden="1" outlineLevel="2">
      <c r="A486" s="5" t="s">
        <v>1084</v>
      </c>
      <c r="B486" s="88" t="s">
        <v>1085</v>
      </c>
      <c r="C486" s="88" t="s">
        <v>1086</v>
      </c>
      <c r="D486" s="70" t="s">
        <v>860</v>
      </c>
      <c r="E486" s="75"/>
      <c r="F486" s="70" t="s">
        <v>1087</v>
      </c>
      <c r="G486" s="75"/>
      <c r="H486" s="7">
        <v>1200</v>
      </c>
      <c r="I486" s="38">
        <v>41128</v>
      </c>
    </row>
    <row r="487" spans="1:9" ht="12.75" customHeight="1" hidden="1" outlineLevel="2">
      <c r="A487" s="5" t="s">
        <v>1127</v>
      </c>
      <c r="B487" s="89"/>
      <c r="C487" s="89"/>
      <c r="D487" s="76"/>
      <c r="E487" s="77"/>
      <c r="F487" s="76"/>
      <c r="G487" s="77"/>
      <c r="H487" s="7">
        <v>1350</v>
      </c>
      <c r="I487" s="38">
        <v>47602</v>
      </c>
    </row>
    <row r="488" spans="1:9" ht="12.75" hidden="1" outlineLevel="2">
      <c r="A488" s="66" t="s">
        <v>758</v>
      </c>
      <c r="B488" s="66"/>
      <c r="C488" s="66"/>
      <c r="D488" s="66"/>
      <c r="E488" s="66"/>
      <c r="F488" s="66"/>
      <c r="G488" s="66"/>
      <c r="H488" s="66"/>
      <c r="I488" s="66"/>
    </row>
    <row r="489" spans="1:9" ht="12.75" hidden="1" outlineLevel="2">
      <c r="A489" s="81" t="s">
        <v>757</v>
      </c>
      <c r="B489" s="2"/>
      <c r="C489" s="80" t="s">
        <v>775</v>
      </c>
      <c r="D489" s="80"/>
      <c r="E489" s="80"/>
      <c r="F489" s="80"/>
      <c r="G489" s="80"/>
      <c r="H489" s="80"/>
      <c r="I489" s="83" t="s">
        <v>1041</v>
      </c>
    </row>
    <row r="490" spans="1:9" ht="12.75" hidden="1" outlineLevel="2">
      <c r="A490" s="82"/>
      <c r="B490" s="13" t="s">
        <v>1092</v>
      </c>
      <c r="C490" s="13" t="s">
        <v>1080</v>
      </c>
      <c r="D490" s="13" t="s">
        <v>1091</v>
      </c>
      <c r="E490" s="24" t="s">
        <v>1090</v>
      </c>
      <c r="F490" s="13" t="s">
        <v>1089</v>
      </c>
      <c r="G490" s="13" t="s">
        <v>1088</v>
      </c>
      <c r="H490" s="13" t="s">
        <v>1086</v>
      </c>
      <c r="I490" s="83"/>
    </row>
    <row r="491" spans="1:9" ht="12.75" hidden="1" outlineLevel="2">
      <c r="A491" s="9" t="s">
        <v>391</v>
      </c>
      <c r="B491" s="14">
        <v>0.006388888888888888</v>
      </c>
      <c r="C491" s="14">
        <v>0.0050347222222222225</v>
      </c>
      <c r="D491" s="14">
        <v>0.0036689814814814814</v>
      </c>
      <c r="E491" s="14">
        <v>0.0029745370370370373</v>
      </c>
      <c r="F491" s="14">
        <v>0.002546296296296296</v>
      </c>
      <c r="G491" s="14">
        <v>0.0022222222222222222</v>
      </c>
      <c r="H491" s="14">
        <v>0.001967592592592593</v>
      </c>
      <c r="I491" s="38">
        <f>(2*Аккумуляторы!$B$57+2*1.5*Аккумуляторы!$B$59+66*IF(Аккумуляторы!$F$2=1,Аккумуляторы!$B$15,IF(Аккумуляторы!$F$2=2,0,Аккумуляторы!$B$48)))/$I$353</f>
        <v>16293.697139074799</v>
      </c>
    </row>
    <row r="492" spans="1:9" ht="12.75" hidden="1" outlineLevel="2">
      <c r="A492" s="9" t="s">
        <v>392</v>
      </c>
      <c r="B492" s="14">
        <v>0.01289351851851852</v>
      </c>
      <c r="C492" s="14">
        <v>0.010358796296296295</v>
      </c>
      <c r="D492" s="14">
        <v>0.008935185185185187</v>
      </c>
      <c r="E492" s="14">
        <v>0.007511574074074074</v>
      </c>
      <c r="F492" s="14">
        <v>0.0065625</v>
      </c>
      <c r="G492" s="14">
        <v>0.0059375</v>
      </c>
      <c r="H492" s="14">
        <v>0.0053125</v>
      </c>
      <c r="I492" s="38">
        <f>(2*Аккумуляторы!$B$57+2*1.5*Аккумуляторы!$B$59+66*IF(Аккумуляторы!$F$2=1,Аккумуляторы!$B$18,IF(Аккумуляторы!$F$2=2,Аккумуляторы!$B$33,Аккумуляторы!$B$50)))/$I$353</f>
        <v>19990.51261307642</v>
      </c>
    </row>
    <row r="493" spans="1:9" ht="12.75" hidden="1" outlineLevel="2">
      <c r="A493" s="9" t="s">
        <v>393</v>
      </c>
      <c r="B493" s="14">
        <v>0.02287037037037037</v>
      </c>
      <c r="C493" s="14">
        <v>0.019791666666666666</v>
      </c>
      <c r="D493" s="14">
        <v>0.01806712962962963</v>
      </c>
      <c r="E493" s="14">
        <v>0.016342592592592593</v>
      </c>
      <c r="F493" s="14">
        <v>0.014618055555555556</v>
      </c>
      <c r="G493" s="14">
        <v>0.01289351851851852</v>
      </c>
      <c r="H493" s="14">
        <v>0.011168981481481481</v>
      </c>
      <c r="I493" s="38">
        <f>(3*Аккумуляторы!$B$57+3*1.5*Аккумуляторы!$B$59+99*IF(Аккумуляторы!$F$2=1,Аккумуляторы!$B$18,IF(Аккумуляторы!$F$2=2,Аккумуляторы!$B$33,Аккумуляторы!$B$50)))/$I$353</f>
        <v>29985.768919614624</v>
      </c>
    </row>
    <row r="494" spans="1:9" ht="13.5" hidden="1" outlineLevel="2" thickBot="1">
      <c r="A494" s="9" t="s">
        <v>394</v>
      </c>
      <c r="B494" s="14">
        <v>0.03568287037037037</v>
      </c>
      <c r="C494" s="14">
        <v>0.03184027777777778</v>
      </c>
      <c r="D494" s="14">
        <v>0.027997685185185184</v>
      </c>
      <c r="E494" s="14">
        <v>0.02415509259259259</v>
      </c>
      <c r="F494" s="14">
        <v>0.020648148148148148</v>
      </c>
      <c r="G494" s="14">
        <v>0.019363425925925926</v>
      </c>
      <c r="H494" s="14">
        <v>0.01806712962962963</v>
      </c>
      <c r="I494" s="38">
        <f>(4*Аккумуляторы!$B$57+4*1.5*Аккумуляторы!$B$59+132*IF(Аккумуляторы!$F$2=1,Аккумуляторы!$B$18,IF(Аккумуляторы!$F$2=2,Аккумуляторы!$B$33,Аккумуляторы!$B$50)))/$I$353</f>
        <v>39981.02522615284</v>
      </c>
    </row>
    <row r="495" spans="1:9" ht="13.5" outlineLevel="1" collapsed="1" thickBot="1">
      <c r="A495" s="67" t="s">
        <v>1093</v>
      </c>
      <c r="B495" s="68"/>
      <c r="C495" s="68"/>
      <c r="D495" s="68"/>
      <c r="E495" s="68"/>
      <c r="F495" s="68"/>
      <c r="G495" s="68"/>
      <c r="H495" s="68"/>
      <c r="I495" s="69"/>
    </row>
    <row r="496" spans="1:9" ht="12.75" hidden="1" outlineLevel="2">
      <c r="A496" s="3" t="s">
        <v>696</v>
      </c>
      <c r="B496" s="90" t="s">
        <v>710</v>
      </c>
      <c r="C496" s="90"/>
      <c r="D496" s="90" t="s">
        <v>713</v>
      </c>
      <c r="E496" s="90"/>
      <c r="F496" s="90" t="s">
        <v>712</v>
      </c>
      <c r="G496" s="90"/>
      <c r="H496" s="3" t="s">
        <v>714</v>
      </c>
      <c r="I496" s="4" t="s">
        <v>1041</v>
      </c>
    </row>
    <row r="497" spans="1:9" ht="12.75" customHeight="1" hidden="1" outlineLevel="2">
      <c r="A497" s="5" t="s">
        <v>1094</v>
      </c>
      <c r="B497" s="88" t="s">
        <v>1095</v>
      </c>
      <c r="C497" s="88" t="s">
        <v>1096</v>
      </c>
      <c r="D497" s="70" t="s">
        <v>860</v>
      </c>
      <c r="E497" s="75"/>
      <c r="F497" s="70" t="s">
        <v>1087</v>
      </c>
      <c r="G497" s="75"/>
      <c r="H497" s="7">
        <v>1500</v>
      </c>
      <c r="I497" s="38">
        <v>45550</v>
      </c>
    </row>
    <row r="498" spans="1:9" ht="12.75" customHeight="1" hidden="1" outlineLevel="2">
      <c r="A498" s="5" t="s">
        <v>1126</v>
      </c>
      <c r="B498" s="89"/>
      <c r="C498" s="89"/>
      <c r="D498" s="76"/>
      <c r="E498" s="77"/>
      <c r="F498" s="76"/>
      <c r="G498" s="77"/>
      <c r="H498" s="7">
        <v>1650</v>
      </c>
      <c r="I498" s="38">
        <v>51432</v>
      </c>
    </row>
    <row r="499" spans="1:9" ht="12.75" hidden="1" outlineLevel="2">
      <c r="A499" s="66" t="s">
        <v>758</v>
      </c>
      <c r="B499" s="66"/>
      <c r="C499" s="66"/>
      <c r="D499" s="66"/>
      <c r="E499" s="66"/>
      <c r="F499" s="66"/>
      <c r="G499" s="66"/>
      <c r="H499" s="66"/>
      <c r="I499" s="66"/>
    </row>
    <row r="500" spans="1:9" ht="12.75" hidden="1" outlineLevel="2">
      <c r="A500" s="81" t="s">
        <v>757</v>
      </c>
      <c r="B500" s="2"/>
      <c r="C500" s="80" t="s">
        <v>775</v>
      </c>
      <c r="D500" s="80"/>
      <c r="E500" s="80"/>
      <c r="F500" s="80"/>
      <c r="G500" s="80"/>
      <c r="H500" s="80"/>
      <c r="I500" s="83" t="s">
        <v>1041</v>
      </c>
    </row>
    <row r="501" spans="1:9" ht="12.75" hidden="1" outlineLevel="2">
      <c r="A501" s="82"/>
      <c r="B501" s="13" t="s">
        <v>1091</v>
      </c>
      <c r="C501" s="13" t="s">
        <v>1090</v>
      </c>
      <c r="D501" s="13" t="s">
        <v>1089</v>
      </c>
      <c r="E501" s="24" t="s">
        <v>1104</v>
      </c>
      <c r="F501" s="13" t="s">
        <v>1103</v>
      </c>
      <c r="G501" s="13" t="s">
        <v>1102</v>
      </c>
      <c r="H501" s="13" t="s">
        <v>1096</v>
      </c>
      <c r="I501" s="83"/>
    </row>
    <row r="502" spans="1:9" ht="12.75" hidden="1" outlineLevel="2">
      <c r="A502" s="9" t="s">
        <v>392</v>
      </c>
      <c r="B502" s="14">
        <v>0.008935185185185187</v>
      </c>
      <c r="C502" s="14">
        <v>0.007511574074074074</v>
      </c>
      <c r="D502" s="14">
        <v>0.0065625</v>
      </c>
      <c r="E502" s="14">
        <v>0.005625</v>
      </c>
      <c r="F502" s="14">
        <v>0.0046875</v>
      </c>
      <c r="G502" s="14">
        <v>0.00375</v>
      </c>
      <c r="H502" s="14">
        <v>0.0031712962962962958</v>
      </c>
      <c r="I502" s="38">
        <f>(2*Аккумуляторы!$B$57+2*1.5*2*Аккумуляторы!$B$59+66*IF(Аккумуляторы!$F$2=1,Аккумуляторы!$B$18,IF(Аккумуляторы!$F$2=2,Аккумуляторы!$B$33,Аккумуляторы!$B$50)))/$I$353</f>
        <v>20751.7099360153</v>
      </c>
    </row>
    <row r="503" spans="1:9" ht="12.75" hidden="1" outlineLevel="2">
      <c r="A503" s="9" t="s">
        <v>393</v>
      </c>
      <c r="B503" s="14">
        <v>0.01806712962962963</v>
      </c>
      <c r="C503" s="14">
        <v>0.016342592592592593</v>
      </c>
      <c r="D503" s="14">
        <v>0.014618055555555556</v>
      </c>
      <c r="E503" s="14">
        <v>0.012025462962962962</v>
      </c>
      <c r="F503" s="14">
        <v>0.009884259259259258</v>
      </c>
      <c r="G503" s="14">
        <v>0.00846064814814815</v>
      </c>
      <c r="H503" s="14">
        <v>0.007037037037037037</v>
      </c>
      <c r="I503" s="38">
        <f>(3*Аккумуляторы!$B$57+3*1.5*2*Аккумуляторы!$B$59+99*IF(Аккумуляторы!$F$2=1,Аккумуляторы!$B$18,IF(Аккумуляторы!$F$2=2,Аккумуляторы!$B$33,Аккумуляторы!$B$50)))/$I$353</f>
        <v>31127.56490402295</v>
      </c>
    </row>
    <row r="504" spans="1:9" ht="13.5" hidden="1" outlineLevel="2" thickBot="1">
      <c r="A504" s="9" t="s">
        <v>394</v>
      </c>
      <c r="B504" s="14">
        <v>0.027997685185185184</v>
      </c>
      <c r="C504" s="14">
        <v>0.02415509259259259</v>
      </c>
      <c r="D504" s="14">
        <v>0.020648148148148148</v>
      </c>
      <c r="E504" s="14">
        <v>0.01871527777777778</v>
      </c>
      <c r="F504" s="14">
        <v>0.016770833333333332</v>
      </c>
      <c r="G504" s="14">
        <v>0.014826388888888889</v>
      </c>
      <c r="H504" s="14">
        <v>0.01289351851851852</v>
      </c>
      <c r="I504" s="38">
        <f>(4*Аккумуляторы!$B$57+4*1.5*2*Аккумуляторы!$B$59+132*IF(Аккумуляторы!$F$2=1,Аккумуляторы!$B$18,IF(Аккумуляторы!$F$2=2,Аккумуляторы!$B$33,Аккумуляторы!$B$50)))/$I$353</f>
        <v>41503.4198720306</v>
      </c>
    </row>
    <row r="505" spans="1:13" ht="13.5" outlineLevel="1" collapsed="1" thickBot="1">
      <c r="A505" s="67" t="s">
        <v>1097</v>
      </c>
      <c r="B505" s="68"/>
      <c r="C505" s="68"/>
      <c r="D505" s="68"/>
      <c r="E505" s="68"/>
      <c r="F505" s="68"/>
      <c r="G505" s="68"/>
      <c r="H505" s="68"/>
      <c r="I505" s="69"/>
      <c r="M505" s="43"/>
    </row>
    <row r="506" spans="1:13" ht="12.75" hidden="1" outlineLevel="2">
      <c r="A506" s="3" t="s">
        <v>696</v>
      </c>
      <c r="B506" s="90" t="s">
        <v>710</v>
      </c>
      <c r="C506" s="90"/>
      <c r="D506" s="90" t="s">
        <v>713</v>
      </c>
      <c r="E506" s="90"/>
      <c r="F506" s="90" t="s">
        <v>712</v>
      </c>
      <c r="G506" s="90"/>
      <c r="H506" s="3" t="s">
        <v>714</v>
      </c>
      <c r="I506" s="4" t="s">
        <v>1041</v>
      </c>
      <c r="M506" s="43"/>
    </row>
    <row r="507" spans="1:12" ht="12.75" hidden="1" outlineLevel="2">
      <c r="A507" s="5" t="s">
        <v>1125</v>
      </c>
      <c r="B507" s="6" t="s">
        <v>1098</v>
      </c>
      <c r="C507" s="6" t="s">
        <v>1099</v>
      </c>
      <c r="D507" s="78" t="s">
        <v>860</v>
      </c>
      <c r="E507" s="79"/>
      <c r="F507" s="80" t="s">
        <v>1100</v>
      </c>
      <c r="G507" s="80"/>
      <c r="H507" s="7">
        <v>1750</v>
      </c>
      <c r="I507" s="38">
        <v>62740</v>
      </c>
      <c r="L507" s="43"/>
    </row>
    <row r="508" spans="1:13" ht="12.75" hidden="1" outlineLevel="2">
      <c r="A508" s="66" t="s">
        <v>758</v>
      </c>
      <c r="B508" s="66"/>
      <c r="C508" s="66"/>
      <c r="D508" s="66"/>
      <c r="E508" s="66"/>
      <c r="F508" s="66"/>
      <c r="G508" s="66"/>
      <c r="H508" s="66"/>
      <c r="I508" s="66"/>
      <c r="M508" s="43"/>
    </row>
    <row r="509" spans="1:9" ht="12.75" hidden="1" outlineLevel="2">
      <c r="A509" s="81" t="s">
        <v>757</v>
      </c>
      <c r="B509" s="2"/>
      <c r="C509" s="80" t="s">
        <v>775</v>
      </c>
      <c r="D509" s="80"/>
      <c r="E509" s="80"/>
      <c r="F509" s="80"/>
      <c r="G509" s="80"/>
      <c r="H509" s="80"/>
      <c r="I509" s="83" t="s">
        <v>1041</v>
      </c>
    </row>
    <row r="510" spans="1:9" ht="12.75" hidden="1" outlineLevel="2">
      <c r="A510" s="82"/>
      <c r="B510" s="13" t="s">
        <v>1104</v>
      </c>
      <c r="C510" s="13" t="s">
        <v>1103</v>
      </c>
      <c r="D510" s="13" t="s">
        <v>1102</v>
      </c>
      <c r="E510" s="24" t="s">
        <v>1096</v>
      </c>
      <c r="F510" s="13" t="s">
        <v>1110</v>
      </c>
      <c r="G510" s="13" t="s">
        <v>1101</v>
      </c>
      <c r="H510" s="13" t="s">
        <v>1099</v>
      </c>
      <c r="I510" s="83"/>
    </row>
    <row r="511" spans="1:9" ht="12.75" hidden="1" outlineLevel="2">
      <c r="A511" s="9" t="s">
        <v>392</v>
      </c>
      <c r="B511" s="14">
        <v>0.005625</v>
      </c>
      <c r="C511" s="14">
        <v>0.0046875</v>
      </c>
      <c r="D511" s="14">
        <v>0.00375</v>
      </c>
      <c r="E511" s="14">
        <v>0.0031712962962962958</v>
      </c>
      <c r="F511" s="14">
        <v>0.002824074074074074</v>
      </c>
      <c r="G511" s="14">
        <v>0.002627314814814815</v>
      </c>
      <c r="H511" s="14">
        <v>0.002384259259259259</v>
      </c>
      <c r="I511" s="38">
        <f>(2*Аккумуляторы!$B$57+2*2*Аккумуляторы!$B$59+66*IF(Аккумуляторы!$F$2=1,Аккумуляторы!$B$18,IF(Аккумуляторы!$F$2=2,Аккумуляторы!$B$33,Аккумуляторы!$B$50)))/$I$353</f>
        <v>20244.245054056046</v>
      </c>
    </row>
    <row r="512" spans="1:9" ht="12.75" hidden="1" outlineLevel="2">
      <c r="A512" s="9" t="s">
        <v>393</v>
      </c>
      <c r="B512" s="14">
        <v>0.012025462962962962</v>
      </c>
      <c r="C512" s="14">
        <v>0.009884259259259258</v>
      </c>
      <c r="D512" s="14">
        <v>0.00846064814814815</v>
      </c>
      <c r="E512" s="14">
        <v>0.007037037037037037</v>
      </c>
      <c r="F512" s="14">
        <v>0.006354166666666667</v>
      </c>
      <c r="G512" s="14">
        <v>0.0059375</v>
      </c>
      <c r="H512" s="14">
        <v>0.0053125</v>
      </c>
      <c r="I512" s="38">
        <f>(3*Аккумуляторы!$B$57+3*2*Аккумуляторы!$B$59+99*IF(Аккумуляторы!$F$2=1,Аккумуляторы!$B$18,IF(Аккумуляторы!$F$2=2,Аккумуляторы!$B$33,Аккумуляторы!$B$50)))/$I$353</f>
        <v>30366.367581084065</v>
      </c>
    </row>
    <row r="513" spans="1:9" ht="13.5" hidden="1" outlineLevel="2" thickBot="1">
      <c r="A513" s="9" t="s">
        <v>394</v>
      </c>
      <c r="B513" s="14">
        <v>0.01871527777777778</v>
      </c>
      <c r="C513" s="14">
        <v>0.016770833333333332</v>
      </c>
      <c r="D513" s="14">
        <v>0.014826388888888889</v>
      </c>
      <c r="E513" s="14">
        <v>0.01289351851851852</v>
      </c>
      <c r="F513" s="14">
        <v>0.010949074074074075</v>
      </c>
      <c r="G513" s="14">
        <v>0.01</v>
      </c>
      <c r="H513" s="14">
        <v>0.008935185185185187</v>
      </c>
      <c r="I513" s="38">
        <f>(4*Аккумуляторы!$B$57+4*2*Аккумуляторы!$B$59+132*IF(Аккумуляторы!$F$2=1,Аккумуляторы!$B$18,IF(Аккумуляторы!$F$2=2,Аккумуляторы!$B$33,Аккумуляторы!$B$50)))/$I$353</f>
        <v>40488.49010811209</v>
      </c>
    </row>
    <row r="514" spans="1:9" ht="13.5" outlineLevel="1" collapsed="1" thickBot="1">
      <c r="A514" s="67" t="s">
        <v>1129</v>
      </c>
      <c r="B514" s="68"/>
      <c r="C514" s="68"/>
      <c r="D514" s="68"/>
      <c r="E514" s="68"/>
      <c r="F514" s="68"/>
      <c r="G514" s="68"/>
      <c r="H514" s="68"/>
      <c r="I514" s="69"/>
    </row>
    <row r="515" spans="1:9" ht="12.75" customHeight="1" hidden="1" outlineLevel="2" collapsed="1">
      <c r="A515" s="66" t="s">
        <v>1130</v>
      </c>
      <c r="B515" s="66" t="s">
        <v>1098</v>
      </c>
      <c r="C515" s="66" t="s">
        <v>1099</v>
      </c>
      <c r="D515" s="66" t="s">
        <v>860</v>
      </c>
      <c r="E515" s="66"/>
      <c r="F515" s="66" t="s">
        <v>1100</v>
      </c>
      <c r="G515" s="66"/>
      <c r="H515" s="66">
        <v>1750</v>
      </c>
      <c r="I515" s="66">
        <v>62740</v>
      </c>
    </row>
    <row r="516" spans="1:9" ht="12.75" hidden="1" outlineLevel="3">
      <c r="A516" s="71" t="s">
        <v>1131</v>
      </c>
      <c r="B516" s="72"/>
      <c r="C516" s="72"/>
      <c r="D516" s="72"/>
      <c r="E516" s="72"/>
      <c r="F516" s="72"/>
      <c r="G516" s="72"/>
      <c r="H516" s="73"/>
      <c r="I516" s="38"/>
    </row>
    <row r="517" spans="1:9" ht="12.75" hidden="1" outlineLevel="3">
      <c r="A517" s="71" t="s">
        <v>1132</v>
      </c>
      <c r="B517" s="72"/>
      <c r="C517" s="72"/>
      <c r="D517" s="72"/>
      <c r="E517" s="72"/>
      <c r="F517" s="72"/>
      <c r="G517" s="72"/>
      <c r="H517" s="73"/>
      <c r="I517" s="38"/>
    </row>
    <row r="518" spans="1:9" ht="12.75" hidden="1" outlineLevel="3">
      <c r="A518" s="71" t="s">
        <v>1133</v>
      </c>
      <c r="B518" s="72"/>
      <c r="C518" s="72"/>
      <c r="D518" s="72"/>
      <c r="E518" s="72"/>
      <c r="F518" s="72"/>
      <c r="G518" s="72"/>
      <c r="H518" s="73"/>
      <c r="I518" s="38"/>
    </row>
    <row r="519" spans="1:9" ht="12.75" hidden="1" outlineLevel="2" collapsed="1">
      <c r="A519" s="66" t="s">
        <v>1134</v>
      </c>
      <c r="B519" s="66"/>
      <c r="C519" s="66"/>
      <c r="D519" s="66"/>
      <c r="E519" s="66"/>
      <c r="F519" s="66"/>
      <c r="G519" s="66"/>
      <c r="H519" s="66"/>
      <c r="I519" s="66"/>
    </row>
    <row r="520" spans="1:9" ht="12.75" hidden="1" outlineLevel="3">
      <c r="A520" s="71" t="s">
        <v>1135</v>
      </c>
      <c r="B520" s="72"/>
      <c r="C520" s="72"/>
      <c r="D520" s="72"/>
      <c r="E520" s="72"/>
      <c r="F520" s="72"/>
      <c r="G520" s="72"/>
      <c r="H520" s="73"/>
      <c r="I520" s="38"/>
    </row>
    <row r="521" spans="1:9" ht="12.75" hidden="1" outlineLevel="3">
      <c r="A521" s="71" t="s">
        <v>1136</v>
      </c>
      <c r="B521" s="72"/>
      <c r="C521" s="72"/>
      <c r="D521" s="72"/>
      <c r="E521" s="72"/>
      <c r="F521" s="72"/>
      <c r="G521" s="72"/>
      <c r="H521" s="73"/>
      <c r="I521" s="38"/>
    </row>
    <row r="522" spans="1:9" ht="12.75" hidden="1" outlineLevel="3">
      <c r="A522" s="71" t="s">
        <v>1137</v>
      </c>
      <c r="B522" s="72"/>
      <c r="C522" s="72"/>
      <c r="D522" s="72"/>
      <c r="E522" s="72"/>
      <c r="F522" s="72"/>
      <c r="G522" s="72"/>
      <c r="H522" s="73"/>
      <c r="I522" s="38"/>
    </row>
    <row r="523" spans="1:9" ht="12.75" hidden="1" outlineLevel="3">
      <c r="A523" s="71" t="s">
        <v>1138</v>
      </c>
      <c r="B523" s="72"/>
      <c r="C523" s="72"/>
      <c r="D523" s="72"/>
      <c r="E523" s="72"/>
      <c r="F523" s="72"/>
      <c r="G523" s="72"/>
      <c r="H523" s="73"/>
      <c r="I523" s="38"/>
    </row>
    <row r="524" spans="1:9" ht="12.75" hidden="1" outlineLevel="3">
      <c r="A524" s="71" t="s">
        <v>1139</v>
      </c>
      <c r="B524" s="72"/>
      <c r="C524" s="72"/>
      <c r="D524" s="72"/>
      <c r="E524" s="72"/>
      <c r="F524" s="72"/>
      <c r="G524" s="72"/>
      <c r="H524" s="73"/>
      <c r="I524" s="38"/>
    </row>
    <row r="525" spans="1:9" ht="12.75" hidden="1" outlineLevel="3">
      <c r="A525" s="71" t="s">
        <v>1140</v>
      </c>
      <c r="B525" s="72"/>
      <c r="C525" s="72"/>
      <c r="D525" s="72"/>
      <c r="E525" s="72"/>
      <c r="F525" s="72"/>
      <c r="G525" s="72"/>
      <c r="H525" s="73"/>
      <c r="I525" s="38"/>
    </row>
    <row r="526" spans="1:9" ht="12.75" hidden="1" outlineLevel="3">
      <c r="A526" s="71" t="s">
        <v>1141</v>
      </c>
      <c r="B526" s="72"/>
      <c r="C526" s="72"/>
      <c r="D526" s="72"/>
      <c r="E526" s="72"/>
      <c r="F526" s="72"/>
      <c r="G526" s="72"/>
      <c r="H526" s="73"/>
      <c r="I526" s="38"/>
    </row>
    <row r="527" spans="1:9" ht="12.75" hidden="1" outlineLevel="2" collapsed="1">
      <c r="A527" s="66" t="s">
        <v>1142</v>
      </c>
      <c r="B527" s="66"/>
      <c r="C527" s="66"/>
      <c r="D527" s="66"/>
      <c r="E527" s="66"/>
      <c r="F527" s="66"/>
      <c r="G527" s="66"/>
      <c r="H527" s="66"/>
      <c r="I527" s="66"/>
    </row>
    <row r="528" spans="1:9" ht="12.75" hidden="1" outlineLevel="3">
      <c r="A528" s="71" t="s">
        <v>1143</v>
      </c>
      <c r="B528" s="72"/>
      <c r="C528" s="72"/>
      <c r="D528" s="72"/>
      <c r="E528" s="72"/>
      <c r="F528" s="72"/>
      <c r="G528" s="72"/>
      <c r="H528" s="73"/>
      <c r="I528" s="38"/>
    </row>
    <row r="529" spans="1:9" ht="12.75" hidden="1" outlineLevel="3">
      <c r="A529" s="71" t="s">
        <v>1143</v>
      </c>
      <c r="B529" s="72"/>
      <c r="C529" s="72"/>
      <c r="D529" s="72"/>
      <c r="E529" s="72"/>
      <c r="F529" s="72"/>
      <c r="G529" s="72"/>
      <c r="H529" s="73"/>
      <c r="I529" s="38"/>
    </row>
    <row r="530" spans="1:9" ht="12.75" hidden="1" outlineLevel="3">
      <c r="A530" s="71" t="s">
        <v>1144</v>
      </c>
      <c r="B530" s="72"/>
      <c r="C530" s="72"/>
      <c r="D530" s="72"/>
      <c r="E530" s="72"/>
      <c r="F530" s="72"/>
      <c r="G530" s="72"/>
      <c r="H530" s="73"/>
      <c r="I530" s="38"/>
    </row>
    <row r="531" spans="1:9" ht="12.75" hidden="1" outlineLevel="3">
      <c r="A531" s="71" t="s">
        <v>1145</v>
      </c>
      <c r="B531" s="72"/>
      <c r="C531" s="72"/>
      <c r="D531" s="72"/>
      <c r="E531" s="72"/>
      <c r="F531" s="72"/>
      <c r="G531" s="72"/>
      <c r="H531" s="73"/>
      <c r="I531" s="38"/>
    </row>
    <row r="532" spans="1:9" ht="12.75" hidden="1" outlineLevel="3">
      <c r="A532" s="71" t="s">
        <v>1146</v>
      </c>
      <c r="B532" s="72"/>
      <c r="C532" s="72"/>
      <c r="D532" s="72"/>
      <c r="E532" s="72"/>
      <c r="F532" s="72"/>
      <c r="G532" s="72"/>
      <c r="H532" s="73"/>
      <c r="I532" s="38"/>
    </row>
    <row r="533" spans="1:9" ht="12.75" hidden="1" outlineLevel="3">
      <c r="A533" s="71" t="s">
        <v>1147</v>
      </c>
      <c r="B533" s="72"/>
      <c r="C533" s="72"/>
      <c r="D533" s="72"/>
      <c r="E533" s="72"/>
      <c r="F533" s="72"/>
      <c r="G533" s="72"/>
      <c r="H533" s="73"/>
      <c r="I533" s="38"/>
    </row>
    <row r="534" spans="1:9" ht="12.75" hidden="1" outlineLevel="3">
      <c r="A534" s="71" t="s">
        <v>1148</v>
      </c>
      <c r="B534" s="72"/>
      <c r="C534" s="72"/>
      <c r="D534" s="72"/>
      <c r="E534" s="72"/>
      <c r="F534" s="72"/>
      <c r="G534" s="72"/>
      <c r="H534" s="73"/>
      <c r="I534" s="38"/>
    </row>
    <row r="535" spans="1:9" ht="12.75" hidden="1" outlineLevel="3">
      <c r="A535" s="71" t="s">
        <v>1149</v>
      </c>
      <c r="B535" s="72"/>
      <c r="C535" s="72"/>
      <c r="D535" s="72"/>
      <c r="E535" s="72"/>
      <c r="F535" s="72"/>
      <c r="G535" s="72"/>
      <c r="H535" s="73"/>
      <c r="I535" s="38"/>
    </row>
    <row r="538" ht="12.75">
      <c r="A538" s="60" t="s">
        <v>610</v>
      </c>
    </row>
    <row r="539" ht="12.75">
      <c r="A539" s="61" t="s">
        <v>608</v>
      </c>
    </row>
    <row r="541" ht="12.75">
      <c r="A541" s="62"/>
    </row>
    <row r="545" ht="12.75">
      <c r="A545" s="62" t="s">
        <v>293</v>
      </c>
    </row>
    <row r="547" ht="12.75">
      <c r="A547" s="62" t="s">
        <v>549</v>
      </c>
    </row>
    <row r="548" ht="12.75">
      <c r="A548" s="65"/>
    </row>
    <row r="550" spans="1:9" ht="14.25">
      <c r="A550" s="97" t="s">
        <v>447</v>
      </c>
      <c r="B550" s="98"/>
      <c r="C550" s="98"/>
      <c r="D550" s="98"/>
      <c r="E550" s="98"/>
      <c r="F550" s="98"/>
      <c r="G550" s="98"/>
      <c r="H550" s="98"/>
      <c r="I550" s="107"/>
    </row>
    <row r="551" spans="1:9" ht="12.75">
      <c r="A551" s="41" t="s">
        <v>696</v>
      </c>
      <c r="B551" s="108" t="s">
        <v>710</v>
      </c>
      <c r="C551" s="108"/>
      <c r="D551" s="108" t="s">
        <v>713</v>
      </c>
      <c r="E551" s="108"/>
      <c r="F551" s="108" t="s">
        <v>712</v>
      </c>
      <c r="G551" s="108"/>
      <c r="H551" s="41" t="s">
        <v>714</v>
      </c>
      <c r="I551" s="42" t="s">
        <v>715</v>
      </c>
    </row>
    <row r="552" spans="1:9" ht="12.75" customHeight="1">
      <c r="A552" s="40" t="s">
        <v>448</v>
      </c>
      <c r="B552" s="103" t="s">
        <v>452</v>
      </c>
      <c r="C552" s="103"/>
      <c r="D552" s="113" t="s">
        <v>456</v>
      </c>
      <c r="E552" s="114"/>
      <c r="F552" s="84" t="s">
        <v>458</v>
      </c>
      <c r="G552" s="85"/>
      <c r="H552" s="5">
        <v>4.4</v>
      </c>
      <c r="I552" s="19">
        <v>70</v>
      </c>
    </row>
    <row r="553" spans="1:9" ht="12.75">
      <c r="A553" s="40" t="s">
        <v>449</v>
      </c>
      <c r="B553" s="103" t="s">
        <v>453</v>
      </c>
      <c r="C553" s="103"/>
      <c r="D553" s="78" t="s">
        <v>457</v>
      </c>
      <c r="E553" s="79"/>
      <c r="F553" s="115"/>
      <c r="G553" s="116"/>
      <c r="H553" s="5">
        <v>5.3</v>
      </c>
      <c r="I553" s="19">
        <v>86</v>
      </c>
    </row>
    <row r="554" spans="1:9" ht="12.75" customHeight="1">
      <c r="A554" s="40" t="s">
        <v>450</v>
      </c>
      <c r="B554" s="103" t="s">
        <v>454</v>
      </c>
      <c r="C554" s="103"/>
      <c r="D554" s="113" t="s">
        <v>456</v>
      </c>
      <c r="E554" s="114"/>
      <c r="F554" s="115"/>
      <c r="G554" s="116"/>
      <c r="H554" s="5">
        <v>5.9</v>
      </c>
      <c r="I554" s="19">
        <v>104</v>
      </c>
    </row>
    <row r="555" spans="1:9" ht="12.75">
      <c r="A555" s="40" t="s">
        <v>451</v>
      </c>
      <c r="B555" s="103" t="s">
        <v>455</v>
      </c>
      <c r="C555" s="103"/>
      <c r="D555" s="78" t="s">
        <v>456</v>
      </c>
      <c r="E555" s="79"/>
      <c r="F555" s="86"/>
      <c r="G555" s="87"/>
      <c r="H555" s="5">
        <v>6.4</v>
      </c>
      <c r="I555" s="19">
        <v>137</v>
      </c>
    </row>
  </sheetData>
  <mergeCells count="454">
    <mergeCell ref="F552:G555"/>
    <mergeCell ref="A550:I550"/>
    <mergeCell ref="B552:C552"/>
    <mergeCell ref="B553:C553"/>
    <mergeCell ref="B554:C554"/>
    <mergeCell ref="B555:C555"/>
    <mergeCell ref="D552:E552"/>
    <mergeCell ref="D553:E553"/>
    <mergeCell ref="D554:E554"/>
    <mergeCell ref="D555:E555"/>
    <mergeCell ref="B551:C551"/>
    <mergeCell ref="D551:E551"/>
    <mergeCell ref="F551:G551"/>
    <mergeCell ref="I437:I438"/>
    <mergeCell ref="F449:G449"/>
    <mergeCell ref="A451:I451"/>
    <mergeCell ref="A452:A453"/>
    <mergeCell ref="C452:H452"/>
    <mergeCell ref="I452:I453"/>
    <mergeCell ref="B449:B450"/>
    <mergeCell ref="B434:B435"/>
    <mergeCell ref="A244:I244"/>
    <mergeCell ref="C245:H245"/>
    <mergeCell ref="I245:I246"/>
    <mergeCell ref="A251:A252"/>
    <mergeCell ref="C251:H251"/>
    <mergeCell ref="I251:I252"/>
    <mergeCell ref="D261:E261"/>
    <mergeCell ref="F261:G261"/>
    <mergeCell ref="A259:I259"/>
    <mergeCell ref="B242:B243"/>
    <mergeCell ref="C242:C243"/>
    <mergeCell ref="D242:E242"/>
    <mergeCell ref="F242:G242"/>
    <mergeCell ref="D243:E243"/>
    <mergeCell ref="F243:G243"/>
    <mergeCell ref="A232:A233"/>
    <mergeCell ref="C232:H232"/>
    <mergeCell ref="I232:I233"/>
    <mergeCell ref="B241:C241"/>
    <mergeCell ref="D241:E241"/>
    <mergeCell ref="F241:G241"/>
    <mergeCell ref="A240:I240"/>
    <mergeCell ref="D223:E223"/>
    <mergeCell ref="D224:E224"/>
    <mergeCell ref="C226:H226"/>
    <mergeCell ref="I226:I227"/>
    <mergeCell ref="A225:I225"/>
    <mergeCell ref="F223:G223"/>
    <mergeCell ref="F224:G224"/>
    <mergeCell ref="B223:B224"/>
    <mergeCell ref="C223:C224"/>
    <mergeCell ref="A137:A138"/>
    <mergeCell ref="C137:H137"/>
    <mergeCell ref="I137:I138"/>
    <mergeCell ref="A151:A152"/>
    <mergeCell ref="C151:H151"/>
    <mergeCell ref="I151:I152"/>
    <mergeCell ref="A145:I145"/>
    <mergeCell ref="C146:H146"/>
    <mergeCell ref="I146:I147"/>
    <mergeCell ref="B174:H174"/>
    <mergeCell ref="B175:H176"/>
    <mergeCell ref="B177:H177"/>
    <mergeCell ref="A220:I220"/>
    <mergeCell ref="D181:E181"/>
    <mergeCell ref="D182:E182"/>
    <mergeCell ref="B196:B197"/>
    <mergeCell ref="C196:C197"/>
    <mergeCell ref="D196:E196"/>
    <mergeCell ref="F196:G197"/>
    <mergeCell ref="A173:I173"/>
    <mergeCell ref="A159:I159"/>
    <mergeCell ref="C160:H160"/>
    <mergeCell ref="I160:I161"/>
    <mergeCell ref="A165:A166"/>
    <mergeCell ref="C165:H165"/>
    <mergeCell ref="I165:I166"/>
    <mergeCell ref="B222:C222"/>
    <mergeCell ref="D222:E222"/>
    <mergeCell ref="F222:G222"/>
    <mergeCell ref="A221:I221"/>
    <mergeCell ref="A130:I130"/>
    <mergeCell ref="A131:I131"/>
    <mergeCell ref="C132:H132"/>
    <mergeCell ref="I132:I133"/>
    <mergeCell ref="F127:G127"/>
    <mergeCell ref="F128:G128"/>
    <mergeCell ref="F129:G129"/>
    <mergeCell ref="D127:E129"/>
    <mergeCell ref="A125:I125"/>
    <mergeCell ref="B126:C126"/>
    <mergeCell ref="D126:E126"/>
    <mergeCell ref="F126:G126"/>
    <mergeCell ref="A110:I110"/>
    <mergeCell ref="A111:I111"/>
    <mergeCell ref="C112:H112"/>
    <mergeCell ref="I112:I113"/>
    <mergeCell ref="B106:B109"/>
    <mergeCell ref="C106:C109"/>
    <mergeCell ref="D106:E107"/>
    <mergeCell ref="F106:G106"/>
    <mergeCell ref="F107:G107"/>
    <mergeCell ref="D108:E109"/>
    <mergeCell ref="F108:G108"/>
    <mergeCell ref="F109:G109"/>
    <mergeCell ref="A104:I104"/>
    <mergeCell ref="B105:C105"/>
    <mergeCell ref="D105:E105"/>
    <mergeCell ref="F105:G105"/>
    <mergeCell ref="A89:I89"/>
    <mergeCell ref="A90:I90"/>
    <mergeCell ref="C91:H91"/>
    <mergeCell ref="I91:I92"/>
    <mergeCell ref="B85:B88"/>
    <mergeCell ref="C85:C88"/>
    <mergeCell ref="D85:E86"/>
    <mergeCell ref="F85:G85"/>
    <mergeCell ref="F86:G86"/>
    <mergeCell ref="D87:E88"/>
    <mergeCell ref="F87:G87"/>
    <mergeCell ref="F88:G88"/>
    <mergeCell ref="A73:I73"/>
    <mergeCell ref="C74:H74"/>
    <mergeCell ref="I74:I75"/>
    <mergeCell ref="A96:A97"/>
    <mergeCell ref="C96:H96"/>
    <mergeCell ref="I96:I97"/>
    <mergeCell ref="A83:I83"/>
    <mergeCell ref="B84:C84"/>
    <mergeCell ref="D84:E84"/>
    <mergeCell ref="F84:G84"/>
    <mergeCell ref="A63:I63"/>
    <mergeCell ref="A64:I64"/>
    <mergeCell ref="A65:A66"/>
    <mergeCell ref="C65:H65"/>
    <mergeCell ref="I65:I66"/>
    <mergeCell ref="C59:C62"/>
    <mergeCell ref="D59:E60"/>
    <mergeCell ref="F59:G59"/>
    <mergeCell ref="F60:G60"/>
    <mergeCell ref="D61:E62"/>
    <mergeCell ref="F61:G61"/>
    <mergeCell ref="F62:G62"/>
    <mergeCell ref="A21:I21"/>
    <mergeCell ref="A3:I3"/>
    <mergeCell ref="A31:I31"/>
    <mergeCell ref="A47:I47"/>
    <mergeCell ref="F4:G4"/>
    <mergeCell ref="F5:G5"/>
    <mergeCell ref="F6:G6"/>
    <mergeCell ref="I11:I12"/>
    <mergeCell ref="C22:H22"/>
    <mergeCell ref="I22:I23"/>
    <mergeCell ref="A2:I2"/>
    <mergeCell ref="B4:C4"/>
    <mergeCell ref="B5:B8"/>
    <mergeCell ref="C5:C8"/>
    <mergeCell ref="D4:E4"/>
    <mergeCell ref="D7:E8"/>
    <mergeCell ref="D5:E6"/>
    <mergeCell ref="F7:G7"/>
    <mergeCell ref="A10:I10"/>
    <mergeCell ref="A9:I9"/>
    <mergeCell ref="F8:G8"/>
    <mergeCell ref="C11:H11"/>
    <mergeCell ref="A11:A12"/>
    <mergeCell ref="B32:C32"/>
    <mergeCell ref="D32:E32"/>
    <mergeCell ref="F32:G32"/>
    <mergeCell ref="B33:B36"/>
    <mergeCell ref="C33:C36"/>
    <mergeCell ref="D33:E34"/>
    <mergeCell ref="F33:G33"/>
    <mergeCell ref="F34:G34"/>
    <mergeCell ref="D35:E36"/>
    <mergeCell ref="F35:G35"/>
    <mergeCell ref="F36:G36"/>
    <mergeCell ref="A37:I37"/>
    <mergeCell ref="A38:I38"/>
    <mergeCell ref="A39:A40"/>
    <mergeCell ref="C39:H39"/>
    <mergeCell ref="I39:I40"/>
    <mergeCell ref="A117:A118"/>
    <mergeCell ref="C117:H117"/>
    <mergeCell ref="I117:I118"/>
    <mergeCell ref="C48:H48"/>
    <mergeCell ref="I48:I49"/>
    <mergeCell ref="A57:I57"/>
    <mergeCell ref="B58:C58"/>
    <mergeCell ref="D58:E58"/>
    <mergeCell ref="F58:G58"/>
    <mergeCell ref="B59:B62"/>
    <mergeCell ref="B260:C260"/>
    <mergeCell ref="D260:E260"/>
    <mergeCell ref="F260:G260"/>
    <mergeCell ref="A262:I262"/>
    <mergeCell ref="C263:H263"/>
    <mergeCell ref="I263:I264"/>
    <mergeCell ref="A269:A270"/>
    <mergeCell ref="C269:H269"/>
    <mergeCell ref="I269:I270"/>
    <mergeCell ref="A277:I277"/>
    <mergeCell ref="B278:C278"/>
    <mergeCell ref="D278:E278"/>
    <mergeCell ref="F278:G278"/>
    <mergeCell ref="D279:E279"/>
    <mergeCell ref="F279:G279"/>
    <mergeCell ref="A280:I280"/>
    <mergeCell ref="C281:H281"/>
    <mergeCell ref="I281:I282"/>
    <mergeCell ref="A287:A288"/>
    <mergeCell ref="C287:H287"/>
    <mergeCell ref="I287:I288"/>
    <mergeCell ref="A178:I178"/>
    <mergeCell ref="A179:I179"/>
    <mergeCell ref="B180:C180"/>
    <mergeCell ref="D180:E180"/>
    <mergeCell ref="F180:G180"/>
    <mergeCell ref="B181:B182"/>
    <mergeCell ref="C181:C182"/>
    <mergeCell ref="F181:G182"/>
    <mergeCell ref="A194:I194"/>
    <mergeCell ref="B195:C195"/>
    <mergeCell ref="D195:E195"/>
    <mergeCell ref="F195:G195"/>
    <mergeCell ref="A183:I183"/>
    <mergeCell ref="A184:A185"/>
    <mergeCell ref="C184:H184"/>
    <mergeCell ref="I184:I185"/>
    <mergeCell ref="D197:E197"/>
    <mergeCell ref="A198:I198"/>
    <mergeCell ref="A199:A200"/>
    <mergeCell ref="C199:H199"/>
    <mergeCell ref="I199:I200"/>
    <mergeCell ref="B208:C208"/>
    <mergeCell ref="D208:E208"/>
    <mergeCell ref="F208:G208"/>
    <mergeCell ref="B209:B210"/>
    <mergeCell ref="C209:C210"/>
    <mergeCell ref="D209:E209"/>
    <mergeCell ref="F209:G210"/>
    <mergeCell ref="D210:E210"/>
    <mergeCell ref="A207:I207"/>
    <mergeCell ref="A295:I295"/>
    <mergeCell ref="A296:I296"/>
    <mergeCell ref="B297:C297"/>
    <mergeCell ref="D297:E297"/>
    <mergeCell ref="F297:G297"/>
    <mergeCell ref="A211:I211"/>
    <mergeCell ref="A212:A213"/>
    <mergeCell ref="C212:H212"/>
    <mergeCell ref="I212:I213"/>
    <mergeCell ref="D298:E298"/>
    <mergeCell ref="F298:G298"/>
    <mergeCell ref="A299:I299"/>
    <mergeCell ref="A300:A301"/>
    <mergeCell ref="C300:H300"/>
    <mergeCell ref="I300:I301"/>
    <mergeCell ref="A310:I310"/>
    <mergeCell ref="B311:C311"/>
    <mergeCell ref="D311:E311"/>
    <mergeCell ref="F311:G311"/>
    <mergeCell ref="D312:E312"/>
    <mergeCell ref="F312:G312"/>
    <mergeCell ref="A313:I313"/>
    <mergeCell ref="A314:A315"/>
    <mergeCell ref="C314:H314"/>
    <mergeCell ref="I314:I315"/>
    <mergeCell ref="A339:I339"/>
    <mergeCell ref="B340:C340"/>
    <mergeCell ref="D340:E340"/>
    <mergeCell ref="F340:G340"/>
    <mergeCell ref="A353:H353"/>
    <mergeCell ref="D341:E341"/>
    <mergeCell ref="F341:G341"/>
    <mergeCell ref="A342:I342"/>
    <mergeCell ref="A343:A344"/>
    <mergeCell ref="C343:H343"/>
    <mergeCell ref="I343:I344"/>
    <mergeCell ref="A354:I354"/>
    <mergeCell ref="B355:C355"/>
    <mergeCell ref="D355:E355"/>
    <mergeCell ref="F355:G355"/>
    <mergeCell ref="F419:G419"/>
    <mergeCell ref="B417:B419"/>
    <mergeCell ref="C417:C419"/>
    <mergeCell ref="A415:I415"/>
    <mergeCell ref="B416:C416"/>
    <mergeCell ref="D416:E416"/>
    <mergeCell ref="F416:G416"/>
    <mergeCell ref="F418:G418"/>
    <mergeCell ref="D417:E419"/>
    <mergeCell ref="F417:G417"/>
    <mergeCell ref="A420:I420"/>
    <mergeCell ref="A421:A422"/>
    <mergeCell ref="C421:H421"/>
    <mergeCell ref="I421:I422"/>
    <mergeCell ref="A325:I325"/>
    <mergeCell ref="B326:C326"/>
    <mergeCell ref="D326:E326"/>
    <mergeCell ref="F326:G326"/>
    <mergeCell ref="D327:E327"/>
    <mergeCell ref="F327:G327"/>
    <mergeCell ref="A328:I328"/>
    <mergeCell ref="A329:A330"/>
    <mergeCell ref="C329:H329"/>
    <mergeCell ref="I329:I330"/>
    <mergeCell ref="A432:I432"/>
    <mergeCell ref="B433:C433"/>
    <mergeCell ref="D433:E433"/>
    <mergeCell ref="F433:G433"/>
    <mergeCell ref="C434:C435"/>
    <mergeCell ref="A447:I447"/>
    <mergeCell ref="B448:C448"/>
    <mergeCell ref="D448:E448"/>
    <mergeCell ref="F448:G448"/>
    <mergeCell ref="D434:E435"/>
    <mergeCell ref="F434:G435"/>
    <mergeCell ref="A436:I436"/>
    <mergeCell ref="A437:A438"/>
    <mergeCell ref="C437:H437"/>
    <mergeCell ref="C449:C450"/>
    <mergeCell ref="F450:G450"/>
    <mergeCell ref="D449:E450"/>
    <mergeCell ref="B462:B463"/>
    <mergeCell ref="C462:C463"/>
    <mergeCell ref="A460:I460"/>
    <mergeCell ref="B461:C461"/>
    <mergeCell ref="D461:E461"/>
    <mergeCell ref="F461:G461"/>
    <mergeCell ref="D462:E463"/>
    <mergeCell ref="F462:G463"/>
    <mergeCell ref="A464:I464"/>
    <mergeCell ref="A465:A466"/>
    <mergeCell ref="C465:H465"/>
    <mergeCell ref="I465:I466"/>
    <mergeCell ref="A472:I472"/>
    <mergeCell ref="B473:C473"/>
    <mergeCell ref="D473:E473"/>
    <mergeCell ref="F473:G473"/>
    <mergeCell ref="F474:G474"/>
    <mergeCell ref="A476:I476"/>
    <mergeCell ref="A477:A478"/>
    <mergeCell ref="C477:H477"/>
    <mergeCell ref="I477:I478"/>
    <mergeCell ref="F475:G475"/>
    <mergeCell ref="B474:B475"/>
    <mergeCell ref="C474:C475"/>
    <mergeCell ref="B486:B487"/>
    <mergeCell ref="C486:C487"/>
    <mergeCell ref="A484:I484"/>
    <mergeCell ref="B485:C485"/>
    <mergeCell ref="D485:E485"/>
    <mergeCell ref="F485:G485"/>
    <mergeCell ref="A488:I488"/>
    <mergeCell ref="A489:A490"/>
    <mergeCell ref="C489:H489"/>
    <mergeCell ref="I489:I490"/>
    <mergeCell ref="B497:B498"/>
    <mergeCell ref="C497:C498"/>
    <mergeCell ref="A495:I495"/>
    <mergeCell ref="B496:C496"/>
    <mergeCell ref="D496:E496"/>
    <mergeCell ref="F496:G496"/>
    <mergeCell ref="A499:I499"/>
    <mergeCell ref="A500:A501"/>
    <mergeCell ref="C500:H500"/>
    <mergeCell ref="I500:I501"/>
    <mergeCell ref="A505:I505"/>
    <mergeCell ref="B506:C506"/>
    <mergeCell ref="D506:E506"/>
    <mergeCell ref="F506:G506"/>
    <mergeCell ref="F385:G385"/>
    <mergeCell ref="F386:G386"/>
    <mergeCell ref="B386:B387"/>
    <mergeCell ref="C386:C387"/>
    <mergeCell ref="B385:C385"/>
    <mergeCell ref="D385:E385"/>
    <mergeCell ref="F401:G401"/>
    <mergeCell ref="B401:B403"/>
    <mergeCell ref="C401:C403"/>
    <mergeCell ref="F402:G402"/>
    <mergeCell ref="F403:G403"/>
    <mergeCell ref="D401:E403"/>
    <mergeCell ref="B400:C400"/>
    <mergeCell ref="D400:E400"/>
    <mergeCell ref="F400:G400"/>
    <mergeCell ref="A388:I388"/>
    <mergeCell ref="A389:A390"/>
    <mergeCell ref="C389:H389"/>
    <mergeCell ref="I389:I390"/>
    <mergeCell ref="B370:C370"/>
    <mergeCell ref="D370:E370"/>
    <mergeCell ref="F370:G370"/>
    <mergeCell ref="A358:I358"/>
    <mergeCell ref="A359:A360"/>
    <mergeCell ref="C359:H359"/>
    <mergeCell ref="I359:I360"/>
    <mergeCell ref="B356:B357"/>
    <mergeCell ref="C356:C357"/>
    <mergeCell ref="D356:E357"/>
    <mergeCell ref="A369:I369"/>
    <mergeCell ref="F356:G357"/>
    <mergeCell ref="D371:E372"/>
    <mergeCell ref="F371:G372"/>
    <mergeCell ref="F387:G387"/>
    <mergeCell ref="D386:E387"/>
    <mergeCell ref="A373:I373"/>
    <mergeCell ref="A374:A375"/>
    <mergeCell ref="C374:H374"/>
    <mergeCell ref="I374:I375"/>
    <mergeCell ref="B371:B372"/>
    <mergeCell ref="C371:C372"/>
    <mergeCell ref="A384:I384"/>
    <mergeCell ref="A399:I399"/>
    <mergeCell ref="D497:E498"/>
    <mergeCell ref="F497:G498"/>
    <mergeCell ref="D486:E487"/>
    <mergeCell ref="F486:G487"/>
    <mergeCell ref="A404:I404"/>
    <mergeCell ref="A405:A406"/>
    <mergeCell ref="C405:H405"/>
    <mergeCell ref="I405:I406"/>
    <mergeCell ref="A515:I515"/>
    <mergeCell ref="A519:I519"/>
    <mergeCell ref="A514:I514"/>
    <mergeCell ref="D474:E475"/>
    <mergeCell ref="D507:E507"/>
    <mergeCell ref="F507:G507"/>
    <mergeCell ref="A508:I508"/>
    <mergeCell ref="A509:A510"/>
    <mergeCell ref="C509:H509"/>
    <mergeCell ref="I509:I510"/>
    <mergeCell ref="A516:H516"/>
    <mergeCell ref="A517:H517"/>
    <mergeCell ref="A518:H518"/>
    <mergeCell ref="A520:H520"/>
    <mergeCell ref="A529:H529"/>
    <mergeCell ref="A521:H521"/>
    <mergeCell ref="A522:H522"/>
    <mergeCell ref="A523:H523"/>
    <mergeCell ref="A524:H524"/>
    <mergeCell ref="A527:I527"/>
    <mergeCell ref="A534:H534"/>
    <mergeCell ref="A535:H535"/>
    <mergeCell ref="A1:I1"/>
    <mergeCell ref="A530:H530"/>
    <mergeCell ref="A531:H531"/>
    <mergeCell ref="A532:H532"/>
    <mergeCell ref="A533:H533"/>
    <mergeCell ref="A525:H525"/>
    <mergeCell ref="A526:H526"/>
    <mergeCell ref="A528:H528"/>
  </mergeCells>
  <printOptions/>
  <pageMargins left="0.21" right="0.17" top="0.27" bottom="0.23" header="0.23" footer="0.1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48"/>
  <sheetViews>
    <sheetView workbookViewId="0" topLeftCell="A17">
      <selection activeCell="A544" sqref="A544:IV545"/>
    </sheetView>
  </sheetViews>
  <sheetFormatPr defaultColWidth="9.00390625" defaultRowHeight="12.75" outlineLevelRow="2"/>
  <cols>
    <col min="1" max="1" width="19.25390625" style="0" customWidth="1"/>
    <col min="2" max="2" width="8.00390625" style="0" customWidth="1"/>
    <col min="3" max="3" width="8.875" style="52" customWidth="1"/>
    <col min="4" max="4" width="8.25390625" style="52" customWidth="1"/>
    <col min="5" max="5" width="9.125" style="52" customWidth="1"/>
    <col min="6" max="6" width="8.875" style="52" customWidth="1"/>
    <col min="7" max="7" width="5.25390625" style="52" customWidth="1"/>
    <col min="8" max="8" width="14.375" style="52" customWidth="1"/>
    <col min="9" max="9" width="6.00390625" style="52" customWidth="1"/>
    <col min="10" max="10" width="6.875" style="52" customWidth="1"/>
    <col min="11" max="11" width="6.25390625" style="52" customWidth="1"/>
  </cols>
  <sheetData>
    <row r="1" spans="1:11" ht="15.75">
      <c r="A1" s="74" t="s">
        <v>550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.75">
      <c r="A2" s="41" t="s">
        <v>696</v>
      </c>
      <c r="B2" s="42" t="s">
        <v>1170</v>
      </c>
      <c r="C2" s="47" t="s">
        <v>1171</v>
      </c>
      <c r="D2" s="47" t="s">
        <v>1172</v>
      </c>
      <c r="E2" s="47" t="s">
        <v>1173</v>
      </c>
      <c r="F2" s="47" t="s">
        <v>1174</v>
      </c>
      <c r="G2" s="47" t="s">
        <v>1175</v>
      </c>
      <c r="H2" s="47" t="s">
        <v>712</v>
      </c>
      <c r="I2" s="42" t="s">
        <v>714</v>
      </c>
      <c r="J2" s="42" t="s">
        <v>1176</v>
      </c>
      <c r="K2" s="42" t="s">
        <v>1177</v>
      </c>
    </row>
    <row r="3" spans="1:11" ht="12.75">
      <c r="A3" s="117" t="s">
        <v>604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2.75" outlineLevel="1" collapsed="1">
      <c r="A4" s="123" t="s">
        <v>1178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</row>
    <row r="5" spans="1:11" ht="12.75" hidden="1" outlineLevel="2">
      <c r="A5" s="48" t="s">
        <v>1180</v>
      </c>
      <c r="B5" s="50">
        <v>776</v>
      </c>
      <c r="C5" s="49" t="s">
        <v>1181</v>
      </c>
      <c r="D5" s="49" t="s">
        <v>1182</v>
      </c>
      <c r="E5" s="49" t="s">
        <v>1179</v>
      </c>
      <c r="F5" s="49" t="s">
        <v>1183</v>
      </c>
      <c r="G5" s="49">
        <v>25</v>
      </c>
      <c r="H5" s="49" t="s">
        <v>1184</v>
      </c>
      <c r="I5" s="49">
        <v>20</v>
      </c>
      <c r="J5" s="49">
        <v>14</v>
      </c>
      <c r="K5" s="49">
        <v>13</v>
      </c>
    </row>
    <row r="6" spans="1:11" ht="12.75" hidden="1" outlineLevel="2">
      <c r="A6" s="48" t="s">
        <v>1185</v>
      </c>
      <c r="B6" s="50">
        <v>948</v>
      </c>
      <c r="C6" s="49" t="s">
        <v>1186</v>
      </c>
      <c r="D6" s="49" t="s">
        <v>1182</v>
      </c>
      <c r="E6" s="49" t="s">
        <v>1179</v>
      </c>
      <c r="F6" s="49" t="s">
        <v>1183</v>
      </c>
      <c r="G6" s="49">
        <v>33</v>
      </c>
      <c r="H6" s="49" t="s">
        <v>1187</v>
      </c>
      <c r="I6" s="49">
        <v>30</v>
      </c>
      <c r="J6" s="49">
        <v>39</v>
      </c>
      <c r="K6" s="49">
        <v>35</v>
      </c>
    </row>
    <row r="7" spans="1:11" ht="12.75" hidden="1" outlineLevel="2">
      <c r="A7" s="48" t="s">
        <v>1188</v>
      </c>
      <c r="B7" s="50">
        <v>1206</v>
      </c>
      <c r="C7" s="49" t="s">
        <v>1189</v>
      </c>
      <c r="D7" s="49" t="s">
        <v>1182</v>
      </c>
      <c r="E7" s="49" t="s">
        <v>1179</v>
      </c>
      <c r="F7" s="49" t="s">
        <v>1183</v>
      </c>
      <c r="G7" s="49">
        <v>35</v>
      </c>
      <c r="H7" s="49" t="s">
        <v>1190</v>
      </c>
      <c r="I7" s="49">
        <v>38</v>
      </c>
      <c r="J7" s="49">
        <v>47</v>
      </c>
      <c r="K7" s="49">
        <v>43</v>
      </c>
    </row>
    <row r="8" spans="1:11" ht="12.75" hidden="1" outlineLevel="2">
      <c r="A8" s="48" t="s">
        <v>1191</v>
      </c>
      <c r="B8" s="50">
        <v>1680</v>
      </c>
      <c r="C8" s="49" t="s">
        <v>1192</v>
      </c>
      <c r="D8" s="49" t="s">
        <v>1182</v>
      </c>
      <c r="E8" s="49" t="s">
        <v>1179</v>
      </c>
      <c r="F8" s="49" t="s">
        <v>1183</v>
      </c>
      <c r="G8" s="49">
        <v>35</v>
      </c>
      <c r="H8" s="49" t="s">
        <v>1193</v>
      </c>
      <c r="I8" s="49">
        <v>55</v>
      </c>
      <c r="J8" s="49">
        <v>96</v>
      </c>
      <c r="K8" s="49">
        <v>87</v>
      </c>
    </row>
    <row r="9" spans="1:11" ht="12.75" hidden="1" outlineLevel="2">
      <c r="A9" s="48" t="s">
        <v>1194</v>
      </c>
      <c r="B9" s="50">
        <v>2369</v>
      </c>
      <c r="C9" s="49" t="s">
        <v>1195</v>
      </c>
      <c r="D9" s="49" t="s">
        <v>1182</v>
      </c>
      <c r="E9" s="49" t="s">
        <v>1179</v>
      </c>
      <c r="F9" s="49" t="s">
        <v>1183</v>
      </c>
      <c r="G9" s="49">
        <v>36</v>
      </c>
      <c r="H9" s="49" t="s">
        <v>1196</v>
      </c>
      <c r="I9" s="49">
        <v>80</v>
      </c>
      <c r="J9" s="49">
        <v>157</v>
      </c>
      <c r="K9" s="49">
        <v>143</v>
      </c>
    </row>
    <row r="10" spans="1:11" ht="12.75" hidden="1" outlineLevel="2">
      <c r="A10" s="48" t="s">
        <v>1197</v>
      </c>
      <c r="B10" s="50">
        <v>3984</v>
      </c>
      <c r="C10" s="49" t="s">
        <v>1198</v>
      </c>
      <c r="D10" s="49" t="s">
        <v>1182</v>
      </c>
      <c r="E10" s="49" t="s">
        <v>1179</v>
      </c>
      <c r="F10" s="49" t="s">
        <v>1199</v>
      </c>
      <c r="G10" s="49">
        <v>64</v>
      </c>
      <c r="H10" s="49" t="s">
        <v>1200</v>
      </c>
      <c r="I10" s="49">
        <v>105</v>
      </c>
      <c r="J10" s="49">
        <v>191</v>
      </c>
      <c r="K10" s="49">
        <v>174</v>
      </c>
    </row>
    <row r="11" spans="1:11" ht="12.75" hidden="1" outlineLevel="2">
      <c r="A11" s="48" t="s">
        <v>1201</v>
      </c>
      <c r="B11" s="50">
        <v>4178</v>
      </c>
      <c r="C11" s="49" t="s">
        <v>1202</v>
      </c>
      <c r="D11" s="49" t="s">
        <v>1182</v>
      </c>
      <c r="E11" s="49" t="s">
        <v>1179</v>
      </c>
      <c r="F11" s="49" t="s">
        <v>1199</v>
      </c>
      <c r="G11" s="49">
        <v>18</v>
      </c>
      <c r="H11" s="49" t="s">
        <v>1200</v>
      </c>
      <c r="I11" s="49">
        <v>168</v>
      </c>
      <c r="J11" s="49">
        <v>267</v>
      </c>
      <c r="K11" s="49">
        <v>243</v>
      </c>
    </row>
    <row r="12" spans="1:11" ht="12.75" hidden="1" outlineLevel="2">
      <c r="A12" s="48" t="s">
        <v>1203</v>
      </c>
      <c r="B12" s="50">
        <v>5383</v>
      </c>
      <c r="C12" s="49" t="s">
        <v>1204</v>
      </c>
      <c r="D12" s="49" t="s">
        <v>1182</v>
      </c>
      <c r="E12" s="49" t="s">
        <v>1179</v>
      </c>
      <c r="F12" s="49" t="s">
        <v>1199</v>
      </c>
      <c r="G12" s="49">
        <v>31</v>
      </c>
      <c r="H12" s="49" t="s">
        <v>1205</v>
      </c>
      <c r="I12" s="49">
        <v>220</v>
      </c>
      <c r="J12" s="49">
        <v>416</v>
      </c>
      <c r="K12" s="49">
        <v>378</v>
      </c>
    </row>
    <row r="13" spans="1:11" ht="12.75" hidden="1" outlineLevel="2">
      <c r="A13" s="48" t="s">
        <v>1206</v>
      </c>
      <c r="B13" s="50">
        <v>5663</v>
      </c>
      <c r="C13" s="49" t="s">
        <v>1207</v>
      </c>
      <c r="D13" s="49" t="s">
        <v>1182</v>
      </c>
      <c r="E13" s="49" t="s">
        <v>1179</v>
      </c>
      <c r="F13" s="49" t="s">
        <v>1199</v>
      </c>
      <c r="G13" s="49">
        <v>31</v>
      </c>
      <c r="H13" s="49" t="s">
        <v>1205</v>
      </c>
      <c r="I13" s="49">
        <v>250</v>
      </c>
      <c r="J13" s="49">
        <v>560</v>
      </c>
      <c r="K13" s="49">
        <v>509</v>
      </c>
    </row>
    <row r="14" spans="1:11" ht="12.75" hidden="1" outlineLevel="2">
      <c r="A14" s="48" t="s">
        <v>1208</v>
      </c>
      <c r="B14" s="50">
        <v>6223</v>
      </c>
      <c r="C14" s="49" t="s">
        <v>1209</v>
      </c>
      <c r="D14" s="49" t="s">
        <v>1182</v>
      </c>
      <c r="E14" s="49" t="s">
        <v>1179</v>
      </c>
      <c r="F14" s="49" t="s">
        <v>1199</v>
      </c>
      <c r="G14" s="49">
        <v>45</v>
      </c>
      <c r="H14" s="49" t="s">
        <v>1205</v>
      </c>
      <c r="I14" s="49">
        <v>240</v>
      </c>
      <c r="J14" s="49">
        <v>847</v>
      </c>
      <c r="K14" s="49">
        <v>770</v>
      </c>
    </row>
    <row r="15" spans="1:11" ht="12.75" hidden="1" outlineLevel="2">
      <c r="A15" s="48" t="s">
        <v>1210</v>
      </c>
      <c r="B15" s="50">
        <v>10766</v>
      </c>
      <c r="C15" s="49" t="s">
        <v>1211</v>
      </c>
      <c r="D15" s="49" t="s">
        <v>1182</v>
      </c>
      <c r="E15" s="49" t="s">
        <v>1179</v>
      </c>
      <c r="F15" s="49" t="s">
        <v>1199</v>
      </c>
      <c r="G15" s="49">
        <v>33</v>
      </c>
      <c r="H15" s="49" t="s">
        <v>1212</v>
      </c>
      <c r="I15" s="49">
        <v>400</v>
      </c>
      <c r="J15" s="49">
        <v>1181</v>
      </c>
      <c r="K15" s="49">
        <v>1074</v>
      </c>
    </row>
    <row r="16" spans="1:11" ht="12.75" hidden="1" outlineLevel="2">
      <c r="A16" s="48" t="s">
        <v>1213</v>
      </c>
      <c r="B16" s="50">
        <v>10400</v>
      </c>
      <c r="C16" s="49" t="s">
        <v>1214</v>
      </c>
      <c r="D16" s="49" t="s">
        <v>1182</v>
      </c>
      <c r="E16" s="49" t="s">
        <v>1179</v>
      </c>
      <c r="F16" s="49" t="s">
        <v>1199</v>
      </c>
      <c r="G16" s="49">
        <v>47</v>
      </c>
      <c r="H16" s="49" t="s">
        <v>1212</v>
      </c>
      <c r="I16" s="49">
        <v>625</v>
      </c>
      <c r="J16" s="49">
        <v>1530</v>
      </c>
      <c r="K16" s="49">
        <v>1391</v>
      </c>
    </row>
    <row r="17" spans="1:11" ht="12.75" outlineLevel="1" collapsed="1">
      <c r="A17" s="123" t="s">
        <v>602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ht="12.75" hidden="1" outlineLevel="2">
      <c r="A18" s="48" t="s">
        <v>1216</v>
      </c>
      <c r="B18" s="50">
        <v>797</v>
      </c>
      <c r="C18" s="49" t="s">
        <v>1217</v>
      </c>
      <c r="D18" s="49" t="s">
        <v>1182</v>
      </c>
      <c r="E18" s="49" t="s">
        <v>1218</v>
      </c>
      <c r="F18" s="49" t="s">
        <v>1183</v>
      </c>
      <c r="G18" s="51">
        <v>18</v>
      </c>
      <c r="H18" s="49" t="s">
        <v>1184</v>
      </c>
      <c r="I18" s="49">
        <v>20</v>
      </c>
      <c r="J18" s="49">
        <v>13</v>
      </c>
      <c r="K18" s="49">
        <v>11</v>
      </c>
    </row>
    <row r="19" spans="1:11" ht="12.75" hidden="1" outlineLevel="2">
      <c r="A19" s="48" t="s">
        <v>1219</v>
      </c>
      <c r="B19" s="50">
        <v>969</v>
      </c>
      <c r="C19" s="49" t="s">
        <v>1220</v>
      </c>
      <c r="D19" s="49" t="s">
        <v>1182</v>
      </c>
      <c r="E19" s="49" t="s">
        <v>1218</v>
      </c>
      <c r="F19" s="49" t="s">
        <v>1183</v>
      </c>
      <c r="G19" s="51">
        <v>27</v>
      </c>
      <c r="H19" s="49" t="s">
        <v>1187</v>
      </c>
      <c r="I19" s="49">
        <v>30</v>
      </c>
      <c r="J19" s="49">
        <v>26</v>
      </c>
      <c r="K19" s="49">
        <v>22</v>
      </c>
    </row>
    <row r="20" spans="1:11" ht="12.75" hidden="1" outlineLevel="2">
      <c r="A20" s="48" t="s">
        <v>1221</v>
      </c>
      <c r="B20" s="50">
        <v>1228</v>
      </c>
      <c r="C20" s="49" t="s">
        <v>1222</v>
      </c>
      <c r="D20" s="49" t="s">
        <v>1182</v>
      </c>
      <c r="E20" s="49" t="s">
        <v>1218</v>
      </c>
      <c r="F20" s="49" t="s">
        <v>1183</v>
      </c>
      <c r="G20" s="51">
        <v>30</v>
      </c>
      <c r="H20" s="49" t="s">
        <v>1190</v>
      </c>
      <c r="I20" s="49">
        <v>38</v>
      </c>
      <c r="J20" s="49">
        <v>36</v>
      </c>
      <c r="K20" s="49">
        <v>30</v>
      </c>
    </row>
    <row r="21" spans="1:11" ht="12.75" hidden="1" outlineLevel="2">
      <c r="A21" s="48" t="s">
        <v>1223</v>
      </c>
      <c r="B21" s="50">
        <v>1723</v>
      </c>
      <c r="C21" s="49" t="s">
        <v>1224</v>
      </c>
      <c r="D21" s="49" t="s">
        <v>1182</v>
      </c>
      <c r="E21" s="49" t="s">
        <v>1218</v>
      </c>
      <c r="F21" s="49" t="s">
        <v>1183</v>
      </c>
      <c r="G21" s="51">
        <v>30</v>
      </c>
      <c r="H21" s="49" t="s">
        <v>1193</v>
      </c>
      <c r="I21" s="49">
        <v>54</v>
      </c>
      <c r="J21" s="49">
        <v>78</v>
      </c>
      <c r="K21" s="49">
        <v>65</v>
      </c>
    </row>
    <row r="22" spans="1:11" ht="12.75" hidden="1" outlineLevel="2">
      <c r="A22" s="48" t="s">
        <v>600</v>
      </c>
      <c r="B22" s="50">
        <v>2520</v>
      </c>
      <c r="C22" s="49" t="s">
        <v>601</v>
      </c>
      <c r="D22" s="49" t="s">
        <v>1182</v>
      </c>
      <c r="E22" s="49" t="s">
        <v>1218</v>
      </c>
      <c r="F22" s="49" t="s">
        <v>1183</v>
      </c>
      <c r="G22" s="51">
        <v>28</v>
      </c>
      <c r="H22" s="49" t="s">
        <v>1196</v>
      </c>
      <c r="I22" s="49">
        <v>80</v>
      </c>
      <c r="J22" s="49">
        <v>105</v>
      </c>
      <c r="K22" s="49">
        <v>91</v>
      </c>
    </row>
    <row r="23" spans="1:11" ht="12.75" outlineLevel="1" collapsed="1">
      <c r="A23" s="123" t="s">
        <v>1225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5"/>
    </row>
    <row r="24" spans="1:11" ht="12.75" hidden="1" outlineLevel="2">
      <c r="A24" s="48" t="s">
        <v>1226</v>
      </c>
      <c r="B24" s="50">
        <v>2369</v>
      </c>
      <c r="C24" s="49" t="s">
        <v>1227</v>
      </c>
      <c r="D24" s="49" t="s">
        <v>1182</v>
      </c>
      <c r="E24" s="49" t="s">
        <v>1215</v>
      </c>
      <c r="F24" s="49" t="s">
        <v>1183</v>
      </c>
      <c r="G24" s="49">
        <v>31</v>
      </c>
      <c r="H24" s="49" t="s">
        <v>1196</v>
      </c>
      <c r="I24" s="49">
        <v>78</v>
      </c>
      <c r="J24" s="49">
        <v>105</v>
      </c>
      <c r="K24" s="49">
        <v>91</v>
      </c>
    </row>
    <row r="25" spans="1:11" ht="12.75" hidden="1" outlineLevel="2">
      <c r="A25" s="48" t="s">
        <v>1228</v>
      </c>
      <c r="B25" s="50">
        <v>3984</v>
      </c>
      <c r="C25" s="49" t="s">
        <v>1229</v>
      </c>
      <c r="D25" s="49" t="s">
        <v>1182</v>
      </c>
      <c r="E25" s="49" t="s">
        <v>1215</v>
      </c>
      <c r="F25" s="49" t="s">
        <v>1199</v>
      </c>
      <c r="G25" s="49">
        <v>58</v>
      </c>
      <c r="H25" s="49" t="s">
        <v>1200</v>
      </c>
      <c r="I25" s="49">
        <v>105</v>
      </c>
      <c r="J25" s="49">
        <v>150</v>
      </c>
      <c r="K25" s="49">
        <v>130</v>
      </c>
    </row>
    <row r="26" spans="1:11" ht="12.75" hidden="1" outlineLevel="2">
      <c r="A26" s="48" t="s">
        <v>1230</v>
      </c>
      <c r="B26" s="50">
        <v>4178</v>
      </c>
      <c r="C26" s="49" t="s">
        <v>1231</v>
      </c>
      <c r="D26" s="49" t="s">
        <v>1182</v>
      </c>
      <c r="E26" s="49" t="s">
        <v>1215</v>
      </c>
      <c r="F26" s="49" t="s">
        <v>1199</v>
      </c>
      <c r="G26" s="49">
        <v>12</v>
      </c>
      <c r="H26" s="49" t="s">
        <v>1200</v>
      </c>
      <c r="I26" s="49">
        <v>168</v>
      </c>
      <c r="J26" s="49">
        <v>181</v>
      </c>
      <c r="K26" s="49">
        <v>157</v>
      </c>
    </row>
    <row r="27" spans="1:11" ht="12.75" hidden="1" outlineLevel="2">
      <c r="A27" s="48" t="s">
        <v>1232</v>
      </c>
      <c r="B27" s="50">
        <v>5383</v>
      </c>
      <c r="C27" s="49" t="s">
        <v>1233</v>
      </c>
      <c r="D27" s="49" t="s">
        <v>1182</v>
      </c>
      <c r="E27" s="49" t="s">
        <v>1215</v>
      </c>
      <c r="F27" s="49" t="s">
        <v>1199</v>
      </c>
      <c r="G27" s="49">
        <v>24</v>
      </c>
      <c r="H27" s="49" t="s">
        <v>1205</v>
      </c>
      <c r="I27" s="49">
        <v>220</v>
      </c>
      <c r="J27" s="49">
        <v>296</v>
      </c>
      <c r="K27" s="49">
        <v>257</v>
      </c>
    </row>
    <row r="28" spans="1:11" ht="12.75" hidden="1" outlineLevel="2">
      <c r="A28" s="48" t="s">
        <v>1234</v>
      </c>
      <c r="B28" s="50">
        <v>5663</v>
      </c>
      <c r="C28" s="49" t="s">
        <v>1235</v>
      </c>
      <c r="D28" s="49" t="s">
        <v>1182</v>
      </c>
      <c r="E28" s="49" t="s">
        <v>1215</v>
      </c>
      <c r="F28" s="49" t="s">
        <v>1199</v>
      </c>
      <c r="G28" s="49">
        <v>24</v>
      </c>
      <c r="H28" s="49" t="s">
        <v>1205</v>
      </c>
      <c r="I28" s="49">
        <v>250</v>
      </c>
      <c r="J28" s="49">
        <v>426</v>
      </c>
      <c r="K28" s="49">
        <v>370</v>
      </c>
    </row>
    <row r="29" spans="1:11" ht="12.75" hidden="1" outlineLevel="2">
      <c r="A29" s="48" t="s">
        <v>1236</v>
      </c>
      <c r="B29" s="50">
        <v>6223</v>
      </c>
      <c r="C29" s="49" t="s">
        <v>1237</v>
      </c>
      <c r="D29" s="49" t="s">
        <v>1182</v>
      </c>
      <c r="E29" s="49" t="s">
        <v>1215</v>
      </c>
      <c r="F29" s="49" t="s">
        <v>1199</v>
      </c>
      <c r="G29" s="49">
        <v>26</v>
      </c>
      <c r="H29" s="49" t="s">
        <v>1205</v>
      </c>
      <c r="I29" s="49">
        <v>240</v>
      </c>
      <c r="J29" s="49">
        <v>575</v>
      </c>
      <c r="K29" s="49">
        <v>500</v>
      </c>
    </row>
    <row r="30" spans="1:11" ht="12.75" hidden="1" outlineLevel="2">
      <c r="A30" s="48" t="s">
        <v>1238</v>
      </c>
      <c r="B30" s="50">
        <v>10766</v>
      </c>
      <c r="C30" s="49" t="s">
        <v>1239</v>
      </c>
      <c r="D30" s="49" t="s">
        <v>1182</v>
      </c>
      <c r="E30" s="49" t="s">
        <v>1215</v>
      </c>
      <c r="F30" s="49" t="s">
        <v>1199</v>
      </c>
      <c r="G30" s="49">
        <v>38</v>
      </c>
      <c r="H30" s="49" t="s">
        <v>1212</v>
      </c>
      <c r="I30" s="49">
        <v>400</v>
      </c>
      <c r="J30" s="49">
        <v>820</v>
      </c>
      <c r="K30" s="49">
        <v>713</v>
      </c>
    </row>
    <row r="31" spans="1:11" ht="12.75" hidden="1" outlineLevel="2">
      <c r="A31" s="48" t="s">
        <v>1240</v>
      </c>
      <c r="B31" s="50">
        <v>10400</v>
      </c>
      <c r="C31" s="49" t="s">
        <v>1241</v>
      </c>
      <c r="D31" s="49" t="s">
        <v>1182</v>
      </c>
      <c r="E31" s="49" t="s">
        <v>1215</v>
      </c>
      <c r="F31" s="49" t="s">
        <v>1199</v>
      </c>
      <c r="G31" s="49">
        <v>26</v>
      </c>
      <c r="H31" s="49" t="s">
        <v>1212</v>
      </c>
      <c r="I31" s="49">
        <v>625</v>
      </c>
      <c r="J31" s="49">
        <v>1150</v>
      </c>
      <c r="K31" s="49">
        <v>1000</v>
      </c>
    </row>
    <row r="32" spans="1:11" ht="12.75" outlineLevel="1" collapsed="1">
      <c r="A32" s="123" t="s">
        <v>1242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5"/>
    </row>
    <row r="33" spans="1:11" ht="12.75" hidden="1" outlineLevel="2">
      <c r="A33" s="48" t="s">
        <v>1243</v>
      </c>
      <c r="B33" s="50">
        <v>2369</v>
      </c>
      <c r="C33" s="49" t="s">
        <v>1244</v>
      </c>
      <c r="D33" s="49" t="s">
        <v>1182</v>
      </c>
      <c r="E33" s="49" t="s">
        <v>1245</v>
      </c>
      <c r="F33" s="49" t="s">
        <v>1183</v>
      </c>
      <c r="G33" s="49">
        <v>28</v>
      </c>
      <c r="H33" s="49" t="s">
        <v>1196</v>
      </c>
      <c r="I33" s="49">
        <v>78</v>
      </c>
      <c r="J33" s="49">
        <v>73</v>
      </c>
      <c r="K33" s="49">
        <v>61</v>
      </c>
    </row>
    <row r="34" spans="1:11" ht="12.75" hidden="1" outlineLevel="2">
      <c r="A34" s="48" t="s">
        <v>1246</v>
      </c>
      <c r="B34" s="50">
        <v>3984</v>
      </c>
      <c r="C34" s="49" t="s">
        <v>1227</v>
      </c>
      <c r="D34" s="49" t="s">
        <v>1182</v>
      </c>
      <c r="E34" s="49" t="s">
        <v>1245</v>
      </c>
      <c r="F34" s="49" t="s">
        <v>1199</v>
      </c>
      <c r="G34" s="49">
        <v>42</v>
      </c>
      <c r="H34" s="49" t="s">
        <v>1200</v>
      </c>
      <c r="I34" s="49">
        <v>105</v>
      </c>
      <c r="J34" s="49">
        <v>109</v>
      </c>
      <c r="K34" s="49">
        <v>91</v>
      </c>
    </row>
    <row r="35" spans="1:11" ht="12.75" hidden="1" outlineLevel="2">
      <c r="A35" s="48" t="s">
        <v>1247</v>
      </c>
      <c r="B35" s="50">
        <v>4178</v>
      </c>
      <c r="C35" s="49" t="s">
        <v>1248</v>
      </c>
      <c r="D35" s="49" t="s">
        <v>1182</v>
      </c>
      <c r="E35" s="49" t="s">
        <v>1245</v>
      </c>
      <c r="F35" s="49" t="s">
        <v>1199</v>
      </c>
      <c r="G35" s="49">
        <v>10</v>
      </c>
      <c r="H35" s="49" t="s">
        <v>1200</v>
      </c>
      <c r="I35" s="49">
        <v>168</v>
      </c>
      <c r="J35" s="49">
        <v>131</v>
      </c>
      <c r="K35" s="49">
        <v>109</v>
      </c>
    </row>
    <row r="36" spans="1:11" ht="12.75" hidden="1" outlineLevel="2">
      <c r="A36" s="48" t="s">
        <v>1249</v>
      </c>
      <c r="B36" s="50">
        <v>5383</v>
      </c>
      <c r="C36" s="49" t="s">
        <v>1250</v>
      </c>
      <c r="D36" s="49" t="s">
        <v>1182</v>
      </c>
      <c r="E36" s="49" t="s">
        <v>1245</v>
      </c>
      <c r="F36" s="49" t="s">
        <v>1199</v>
      </c>
      <c r="G36" s="49">
        <v>21</v>
      </c>
      <c r="H36" s="49" t="s">
        <v>1205</v>
      </c>
      <c r="I36" s="49">
        <v>220</v>
      </c>
      <c r="J36" s="49">
        <v>218</v>
      </c>
      <c r="K36" s="49">
        <v>182</v>
      </c>
    </row>
    <row r="37" spans="1:11" ht="12.75" hidden="1" outlineLevel="2">
      <c r="A37" s="48" t="s">
        <v>1251</v>
      </c>
      <c r="B37" s="50">
        <v>5663</v>
      </c>
      <c r="C37" s="49" t="s">
        <v>1233</v>
      </c>
      <c r="D37" s="49" t="s">
        <v>1182</v>
      </c>
      <c r="E37" s="49" t="s">
        <v>1245</v>
      </c>
      <c r="F37" s="49" t="s">
        <v>1199</v>
      </c>
      <c r="G37" s="49">
        <v>21</v>
      </c>
      <c r="H37" s="49" t="s">
        <v>1205</v>
      </c>
      <c r="I37" s="49">
        <v>250</v>
      </c>
      <c r="J37" s="49">
        <v>308</v>
      </c>
      <c r="K37" s="49">
        <v>257</v>
      </c>
    </row>
    <row r="38" spans="1:11" ht="12.75" hidden="1" outlineLevel="2">
      <c r="A38" s="48" t="s">
        <v>1252</v>
      </c>
      <c r="B38" s="50">
        <v>6223</v>
      </c>
      <c r="C38" s="49" t="s">
        <v>1253</v>
      </c>
      <c r="D38" s="49" t="s">
        <v>1182</v>
      </c>
      <c r="E38" s="49" t="s">
        <v>1245</v>
      </c>
      <c r="F38" s="49" t="s">
        <v>1199</v>
      </c>
      <c r="G38" s="49">
        <v>23</v>
      </c>
      <c r="H38" s="49" t="s">
        <v>1205</v>
      </c>
      <c r="I38" s="49">
        <v>240</v>
      </c>
      <c r="J38" s="49">
        <v>428</v>
      </c>
      <c r="K38" s="49">
        <v>357</v>
      </c>
    </row>
    <row r="39" spans="1:11" ht="12.75" hidden="1" outlineLevel="2">
      <c r="A39" s="48" t="s">
        <v>1254</v>
      </c>
      <c r="B39" s="50">
        <v>10766</v>
      </c>
      <c r="C39" s="49" t="s">
        <v>1237</v>
      </c>
      <c r="D39" s="49" t="s">
        <v>1182</v>
      </c>
      <c r="E39" s="49" t="s">
        <v>1245</v>
      </c>
      <c r="F39" s="49" t="s">
        <v>1199</v>
      </c>
      <c r="G39" s="49">
        <v>33</v>
      </c>
      <c r="H39" s="49" t="s">
        <v>1212</v>
      </c>
      <c r="I39" s="49">
        <v>400</v>
      </c>
      <c r="J39" s="49">
        <v>600</v>
      </c>
      <c r="K39" s="49">
        <v>500</v>
      </c>
    </row>
    <row r="40" spans="1:11" ht="12.75" hidden="1" outlineLevel="2">
      <c r="A40" s="48" t="s">
        <v>1255</v>
      </c>
      <c r="B40" s="50">
        <v>10400</v>
      </c>
      <c r="C40" s="49" t="s">
        <v>1239</v>
      </c>
      <c r="D40" s="49" t="s">
        <v>1182</v>
      </c>
      <c r="E40" s="49" t="s">
        <v>1245</v>
      </c>
      <c r="F40" s="49" t="s">
        <v>1199</v>
      </c>
      <c r="G40" s="49">
        <v>23</v>
      </c>
      <c r="H40" s="49" t="s">
        <v>1212</v>
      </c>
      <c r="I40" s="49">
        <v>625</v>
      </c>
      <c r="J40" s="49">
        <v>856</v>
      </c>
      <c r="K40" s="49">
        <v>713</v>
      </c>
    </row>
    <row r="41" spans="1:11" ht="12.75" outlineLevel="1" collapsed="1">
      <c r="A41" s="123" t="s">
        <v>1256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1:11" ht="12.75" hidden="1" outlineLevel="2">
      <c r="A42" s="48" t="s">
        <v>1258</v>
      </c>
      <c r="B42" s="50">
        <v>776</v>
      </c>
      <c r="C42" s="49" t="s">
        <v>1259</v>
      </c>
      <c r="D42" s="49" t="s">
        <v>1182</v>
      </c>
      <c r="E42" s="49" t="s">
        <v>1257</v>
      </c>
      <c r="F42" s="49" t="s">
        <v>1260</v>
      </c>
      <c r="G42" s="49">
        <v>14</v>
      </c>
      <c r="H42" s="49" t="s">
        <v>1184</v>
      </c>
      <c r="I42" s="49">
        <v>20</v>
      </c>
      <c r="J42" s="49">
        <v>5</v>
      </c>
      <c r="K42" s="49">
        <v>4.3</v>
      </c>
    </row>
    <row r="43" spans="1:11" ht="12.75" hidden="1" outlineLevel="2">
      <c r="A43" s="48" t="s">
        <v>1261</v>
      </c>
      <c r="B43" s="50">
        <v>948</v>
      </c>
      <c r="C43" s="49" t="s">
        <v>1181</v>
      </c>
      <c r="D43" s="49" t="s">
        <v>1182</v>
      </c>
      <c r="E43" s="49" t="s">
        <v>1257</v>
      </c>
      <c r="F43" s="49" t="s">
        <v>1262</v>
      </c>
      <c r="G43" s="49">
        <v>20</v>
      </c>
      <c r="H43" s="49" t="s">
        <v>1187</v>
      </c>
      <c r="I43" s="49">
        <v>30</v>
      </c>
      <c r="J43" s="49">
        <v>16</v>
      </c>
      <c r="K43" s="49">
        <v>13</v>
      </c>
    </row>
    <row r="44" spans="1:11" ht="12.75" hidden="1" outlineLevel="2">
      <c r="A44" s="48" t="s">
        <v>1263</v>
      </c>
      <c r="B44" s="50">
        <v>1206</v>
      </c>
      <c r="C44" s="49" t="s">
        <v>1264</v>
      </c>
      <c r="D44" s="49" t="s">
        <v>1182</v>
      </c>
      <c r="E44" s="49" t="s">
        <v>1257</v>
      </c>
      <c r="F44" s="49" t="s">
        <v>1262</v>
      </c>
      <c r="G44" s="49">
        <v>23</v>
      </c>
      <c r="H44" s="49" t="s">
        <v>1190</v>
      </c>
      <c r="I44" s="49">
        <v>37</v>
      </c>
      <c r="J44" s="49">
        <v>22</v>
      </c>
      <c r="K44" s="49">
        <v>17.4</v>
      </c>
    </row>
    <row r="45" spans="1:11" ht="12.75" hidden="1" outlineLevel="2">
      <c r="A45" s="48" t="s">
        <v>1265</v>
      </c>
      <c r="B45" s="50">
        <v>1680</v>
      </c>
      <c r="C45" s="49" t="s">
        <v>1186</v>
      </c>
      <c r="D45" s="49" t="s">
        <v>1182</v>
      </c>
      <c r="E45" s="49" t="s">
        <v>1257</v>
      </c>
      <c r="F45" s="49" t="s">
        <v>1262</v>
      </c>
      <c r="G45" s="49">
        <v>23</v>
      </c>
      <c r="H45" s="49" t="s">
        <v>1193</v>
      </c>
      <c r="I45" s="49">
        <v>53</v>
      </c>
      <c r="J45" s="49">
        <v>44</v>
      </c>
      <c r="K45" s="49">
        <v>35</v>
      </c>
    </row>
    <row r="46" spans="1:11" ht="12.75" hidden="1" outlineLevel="2">
      <c r="A46" s="48" t="s">
        <v>1266</v>
      </c>
      <c r="B46" s="50">
        <v>2369</v>
      </c>
      <c r="C46" s="49" t="s">
        <v>1267</v>
      </c>
      <c r="D46" s="49" t="s">
        <v>1182</v>
      </c>
      <c r="E46" s="49" t="s">
        <v>1257</v>
      </c>
      <c r="F46" s="49" t="s">
        <v>1260</v>
      </c>
      <c r="G46" s="49">
        <v>24</v>
      </c>
      <c r="H46" s="49" t="s">
        <v>1196</v>
      </c>
      <c r="I46" s="49">
        <v>80</v>
      </c>
      <c r="J46" s="49">
        <v>60</v>
      </c>
      <c r="K46" s="49">
        <v>48</v>
      </c>
    </row>
    <row r="47" spans="1:11" ht="12.75" hidden="1" outlineLevel="2">
      <c r="A47" s="48" t="s">
        <v>1268</v>
      </c>
      <c r="B47" s="50">
        <v>3984</v>
      </c>
      <c r="C47" s="49" t="s">
        <v>1269</v>
      </c>
      <c r="D47" s="49" t="s">
        <v>1182</v>
      </c>
      <c r="E47" s="49" t="s">
        <v>1257</v>
      </c>
      <c r="F47" s="49" t="s">
        <v>1199</v>
      </c>
      <c r="G47" s="49">
        <v>26</v>
      </c>
      <c r="H47" s="49" t="s">
        <v>1200</v>
      </c>
      <c r="I47" s="49">
        <v>105</v>
      </c>
      <c r="J47" s="49">
        <v>81</v>
      </c>
      <c r="K47" s="49">
        <v>65</v>
      </c>
    </row>
    <row r="48" spans="1:11" ht="12.75" hidden="1" outlineLevel="2">
      <c r="A48" s="48" t="s">
        <v>1270</v>
      </c>
      <c r="B48" s="50">
        <v>4178</v>
      </c>
      <c r="C48" s="49" t="s">
        <v>1271</v>
      </c>
      <c r="D48" s="49" t="s">
        <v>1182</v>
      </c>
      <c r="E48" s="49" t="s">
        <v>1257</v>
      </c>
      <c r="F48" s="49" t="s">
        <v>1199</v>
      </c>
      <c r="G48" s="49">
        <v>10</v>
      </c>
      <c r="H48" s="49" t="s">
        <v>1200</v>
      </c>
      <c r="I48" s="49">
        <v>168</v>
      </c>
      <c r="J48" s="49">
        <v>98</v>
      </c>
      <c r="K48" s="49">
        <v>78</v>
      </c>
    </row>
    <row r="49" spans="1:11" ht="12.75" hidden="1" outlineLevel="2">
      <c r="A49" s="48" t="s">
        <v>1272</v>
      </c>
      <c r="B49" s="50">
        <v>5383</v>
      </c>
      <c r="C49" s="49" t="s">
        <v>1229</v>
      </c>
      <c r="D49" s="49" t="s">
        <v>1182</v>
      </c>
      <c r="E49" s="49" t="s">
        <v>1257</v>
      </c>
      <c r="F49" s="49" t="s">
        <v>1199</v>
      </c>
      <c r="G49" s="49">
        <v>19</v>
      </c>
      <c r="H49" s="49" t="s">
        <v>1205</v>
      </c>
      <c r="I49" s="49">
        <v>220</v>
      </c>
      <c r="J49" s="49">
        <v>163</v>
      </c>
      <c r="K49" s="49">
        <v>130</v>
      </c>
    </row>
    <row r="50" spans="1:11" ht="12.75" hidden="1" outlineLevel="2">
      <c r="A50" s="48" t="s">
        <v>1273</v>
      </c>
      <c r="B50" s="50">
        <v>5663</v>
      </c>
      <c r="C50" s="49" t="s">
        <v>1274</v>
      </c>
      <c r="D50" s="49" t="s">
        <v>1182</v>
      </c>
      <c r="E50" s="49" t="s">
        <v>1257</v>
      </c>
      <c r="F50" s="49" t="s">
        <v>1199</v>
      </c>
      <c r="G50" s="49">
        <v>19</v>
      </c>
      <c r="H50" s="49" t="s">
        <v>1205</v>
      </c>
      <c r="I50" s="49">
        <v>250</v>
      </c>
      <c r="J50" s="49">
        <v>244</v>
      </c>
      <c r="K50" s="49">
        <v>195</v>
      </c>
    </row>
    <row r="51" spans="1:11" ht="12.75" hidden="1" outlineLevel="2">
      <c r="A51" s="48" t="s">
        <v>1275</v>
      </c>
      <c r="B51" s="50">
        <v>6223</v>
      </c>
      <c r="C51" s="49" t="s">
        <v>1276</v>
      </c>
      <c r="D51" s="49" t="s">
        <v>1182</v>
      </c>
      <c r="E51" s="49" t="s">
        <v>1257</v>
      </c>
      <c r="F51" s="49" t="s">
        <v>1199</v>
      </c>
      <c r="G51" s="49">
        <v>21</v>
      </c>
      <c r="H51" s="49" t="s">
        <v>1205</v>
      </c>
      <c r="I51" s="49">
        <v>240</v>
      </c>
      <c r="J51" s="49">
        <v>338</v>
      </c>
      <c r="K51" s="49">
        <v>270</v>
      </c>
    </row>
    <row r="52" spans="1:11" ht="12.75" hidden="1" outlineLevel="2">
      <c r="A52" s="48" t="s">
        <v>1277</v>
      </c>
      <c r="B52" s="50">
        <v>10766</v>
      </c>
      <c r="C52" s="49" t="s">
        <v>1235</v>
      </c>
      <c r="D52" s="49" t="s">
        <v>1182</v>
      </c>
      <c r="E52" s="49" t="s">
        <v>1257</v>
      </c>
      <c r="F52" s="49" t="s">
        <v>1199</v>
      </c>
      <c r="G52" s="49">
        <v>29</v>
      </c>
      <c r="H52" s="49" t="s">
        <v>1212</v>
      </c>
      <c r="I52" s="49">
        <v>400</v>
      </c>
      <c r="J52" s="49">
        <v>463</v>
      </c>
      <c r="K52" s="49">
        <v>370</v>
      </c>
    </row>
    <row r="53" spans="1:11" ht="12.75" hidden="1" outlineLevel="2">
      <c r="A53" s="48" t="s">
        <v>1278</v>
      </c>
      <c r="B53" s="50">
        <v>10400</v>
      </c>
      <c r="C53" s="49" t="s">
        <v>1279</v>
      </c>
      <c r="D53" s="49" t="s">
        <v>1182</v>
      </c>
      <c r="E53" s="49" t="s">
        <v>1257</v>
      </c>
      <c r="F53" s="49" t="s">
        <v>1199</v>
      </c>
      <c r="G53" s="49">
        <v>29</v>
      </c>
      <c r="H53" s="49" t="s">
        <v>1212</v>
      </c>
      <c r="I53" s="49">
        <v>625</v>
      </c>
      <c r="J53" s="49">
        <v>653</v>
      </c>
      <c r="K53" s="49">
        <v>522</v>
      </c>
    </row>
    <row r="54" spans="1:11" ht="12.75" outlineLevel="1" collapsed="1">
      <c r="A54" s="123" t="s">
        <v>1280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/>
    </row>
    <row r="55" spans="1:11" ht="12.75" hidden="1" outlineLevel="2">
      <c r="A55" s="48" t="s">
        <v>1282</v>
      </c>
      <c r="B55" s="50">
        <v>776</v>
      </c>
      <c r="C55" s="49" t="s">
        <v>1259</v>
      </c>
      <c r="D55" s="49" t="s">
        <v>1182</v>
      </c>
      <c r="E55" s="49" t="s">
        <v>1281</v>
      </c>
      <c r="F55" s="49" t="s">
        <v>1199</v>
      </c>
      <c r="G55" s="49">
        <v>13</v>
      </c>
      <c r="H55" s="49" t="s">
        <v>1184</v>
      </c>
      <c r="I55" s="49">
        <v>18</v>
      </c>
      <c r="J55" s="49">
        <v>6</v>
      </c>
      <c r="K55" s="49">
        <v>4.3</v>
      </c>
    </row>
    <row r="56" spans="1:11" ht="12.75" hidden="1" outlineLevel="2">
      <c r="A56" s="48" t="s">
        <v>1283</v>
      </c>
      <c r="B56" s="50">
        <v>948</v>
      </c>
      <c r="C56" s="49" t="s">
        <v>1284</v>
      </c>
      <c r="D56" s="49" t="s">
        <v>1182</v>
      </c>
      <c r="E56" s="49" t="s">
        <v>1281</v>
      </c>
      <c r="F56" s="49" t="s">
        <v>1199</v>
      </c>
      <c r="G56" s="49">
        <v>20</v>
      </c>
      <c r="H56" s="49" t="s">
        <v>1187</v>
      </c>
      <c r="I56" s="49">
        <v>30</v>
      </c>
      <c r="J56" s="49">
        <v>11</v>
      </c>
      <c r="K56" s="49">
        <v>8.7</v>
      </c>
    </row>
    <row r="57" spans="1:11" ht="12.75" hidden="1" outlineLevel="2">
      <c r="A57" s="48" t="s">
        <v>1285</v>
      </c>
      <c r="B57" s="50">
        <v>1206</v>
      </c>
      <c r="C57" s="49" t="s">
        <v>1181</v>
      </c>
      <c r="D57" s="49" t="s">
        <v>1182</v>
      </c>
      <c r="E57" s="49" t="s">
        <v>1281</v>
      </c>
      <c r="F57" s="49" t="s">
        <v>1199</v>
      </c>
      <c r="G57" s="49">
        <v>24</v>
      </c>
      <c r="H57" s="49" t="s">
        <v>1190</v>
      </c>
      <c r="I57" s="49">
        <v>37</v>
      </c>
      <c r="J57" s="49">
        <v>17</v>
      </c>
      <c r="K57" s="49">
        <v>13</v>
      </c>
    </row>
    <row r="58" spans="1:11" ht="12.75" hidden="1" outlineLevel="2">
      <c r="A58" s="48" t="s">
        <v>1286</v>
      </c>
      <c r="B58" s="50">
        <v>1680</v>
      </c>
      <c r="C58" s="49" t="s">
        <v>1287</v>
      </c>
      <c r="D58" s="49" t="s">
        <v>1182</v>
      </c>
      <c r="E58" s="49" t="s">
        <v>1281</v>
      </c>
      <c r="F58" s="49" t="s">
        <v>1199</v>
      </c>
      <c r="G58" s="49">
        <v>24</v>
      </c>
      <c r="H58" s="49" t="s">
        <v>1193</v>
      </c>
      <c r="I58" s="49">
        <v>53</v>
      </c>
      <c r="J58" s="49">
        <v>34</v>
      </c>
      <c r="K58" s="49">
        <v>26</v>
      </c>
    </row>
    <row r="59" spans="1:11" ht="12.75" hidden="1" outlineLevel="2">
      <c r="A59" s="48" t="s">
        <v>1288</v>
      </c>
      <c r="B59" s="50">
        <v>2369</v>
      </c>
      <c r="C59" s="49" t="s">
        <v>1189</v>
      </c>
      <c r="D59" s="49" t="s">
        <v>1182</v>
      </c>
      <c r="E59" s="49" t="s">
        <v>1281</v>
      </c>
      <c r="F59" s="49" t="s">
        <v>1199</v>
      </c>
      <c r="G59" s="49">
        <v>34</v>
      </c>
      <c r="H59" s="49" t="s">
        <v>1196</v>
      </c>
      <c r="I59" s="49">
        <v>78</v>
      </c>
      <c r="J59" s="49">
        <v>56</v>
      </c>
      <c r="K59" s="49">
        <v>43</v>
      </c>
    </row>
    <row r="60" spans="1:11" ht="12.75" hidden="1" outlineLevel="2">
      <c r="A60" s="48" t="s">
        <v>1289</v>
      </c>
      <c r="B60" s="50">
        <v>3984</v>
      </c>
      <c r="C60" s="49" t="s">
        <v>1290</v>
      </c>
      <c r="D60" s="49" t="s">
        <v>1182</v>
      </c>
      <c r="E60" s="49" t="s">
        <v>1281</v>
      </c>
      <c r="F60" s="49" t="s">
        <v>1199</v>
      </c>
      <c r="G60" s="49">
        <v>20</v>
      </c>
      <c r="H60" s="49" t="s">
        <v>1200</v>
      </c>
      <c r="I60" s="49">
        <v>105</v>
      </c>
      <c r="J60" s="49">
        <v>68</v>
      </c>
      <c r="K60" s="49">
        <v>52</v>
      </c>
    </row>
    <row r="61" spans="1:11" ht="12.75" hidden="1" outlineLevel="2">
      <c r="A61" s="48" t="s">
        <v>1291</v>
      </c>
      <c r="B61" s="50">
        <v>4178</v>
      </c>
      <c r="C61" s="49" t="s">
        <v>1292</v>
      </c>
      <c r="D61" s="49" t="s">
        <v>1182</v>
      </c>
      <c r="E61" s="49" t="s">
        <v>1281</v>
      </c>
      <c r="F61" s="49" t="s">
        <v>1199</v>
      </c>
      <c r="G61" s="49">
        <v>8</v>
      </c>
      <c r="H61" s="49" t="s">
        <v>1200</v>
      </c>
      <c r="I61" s="49">
        <v>168</v>
      </c>
      <c r="J61" s="49">
        <v>91</v>
      </c>
      <c r="K61" s="49">
        <v>70</v>
      </c>
    </row>
    <row r="62" spans="1:11" ht="12.75" hidden="1" outlineLevel="2">
      <c r="A62" s="48" t="s">
        <v>1293</v>
      </c>
      <c r="B62" s="50">
        <v>5383</v>
      </c>
      <c r="C62" s="49" t="s">
        <v>1248</v>
      </c>
      <c r="D62" s="49" t="s">
        <v>1182</v>
      </c>
      <c r="E62" s="49" t="s">
        <v>1281</v>
      </c>
      <c r="F62" s="49" t="s">
        <v>1199</v>
      </c>
      <c r="G62" s="49">
        <v>18</v>
      </c>
      <c r="H62" s="49" t="s">
        <v>1205</v>
      </c>
      <c r="I62" s="49">
        <v>220</v>
      </c>
      <c r="J62" s="49">
        <v>142</v>
      </c>
      <c r="K62" s="49">
        <v>109</v>
      </c>
    </row>
    <row r="63" spans="1:11" ht="12.75" hidden="1" outlineLevel="2">
      <c r="A63" s="48" t="s">
        <v>1294</v>
      </c>
      <c r="B63" s="50">
        <v>5663</v>
      </c>
      <c r="C63" s="49" t="s">
        <v>1195</v>
      </c>
      <c r="D63" s="49" t="s">
        <v>1182</v>
      </c>
      <c r="E63" s="49" t="s">
        <v>1281</v>
      </c>
      <c r="F63" s="49" t="s">
        <v>1199</v>
      </c>
      <c r="G63" s="49">
        <v>18</v>
      </c>
      <c r="H63" s="49" t="s">
        <v>1205</v>
      </c>
      <c r="I63" s="49">
        <v>250</v>
      </c>
      <c r="J63" s="49">
        <v>186</v>
      </c>
      <c r="K63" s="49">
        <v>143</v>
      </c>
    </row>
    <row r="64" spans="1:11" ht="12.75" hidden="1" outlineLevel="2">
      <c r="A64" s="48" t="s">
        <v>1295</v>
      </c>
      <c r="B64" s="50">
        <v>6223</v>
      </c>
      <c r="C64" s="49" t="s">
        <v>1296</v>
      </c>
      <c r="D64" s="49" t="s">
        <v>1182</v>
      </c>
      <c r="E64" s="49" t="s">
        <v>1281</v>
      </c>
      <c r="F64" s="49" t="s">
        <v>1199</v>
      </c>
      <c r="G64" s="49">
        <v>26</v>
      </c>
      <c r="H64" s="49" t="s">
        <v>1205</v>
      </c>
      <c r="I64" s="49">
        <v>240</v>
      </c>
      <c r="J64" s="49">
        <v>265</v>
      </c>
      <c r="K64" s="49">
        <v>204</v>
      </c>
    </row>
    <row r="65" spans="1:11" ht="12.75" hidden="1" outlineLevel="2">
      <c r="A65" s="48" t="s">
        <v>1297</v>
      </c>
      <c r="B65" s="50">
        <v>10766</v>
      </c>
      <c r="C65" s="49" t="s">
        <v>1298</v>
      </c>
      <c r="D65" s="49" t="s">
        <v>1182</v>
      </c>
      <c r="E65" s="49" t="s">
        <v>1281</v>
      </c>
      <c r="F65" s="49" t="s">
        <v>1199</v>
      </c>
      <c r="G65" s="49">
        <v>20</v>
      </c>
      <c r="H65" s="49" t="s">
        <v>1212</v>
      </c>
      <c r="I65" s="49">
        <v>400</v>
      </c>
      <c r="J65" s="49">
        <v>385</v>
      </c>
      <c r="K65" s="49">
        <v>296</v>
      </c>
    </row>
    <row r="66" spans="1:11" ht="12.75" hidden="1" outlineLevel="2">
      <c r="A66" s="48" t="s">
        <v>1299</v>
      </c>
      <c r="B66" s="50">
        <v>10400</v>
      </c>
      <c r="C66" s="49" t="s">
        <v>1300</v>
      </c>
      <c r="D66" s="49" t="s">
        <v>1182</v>
      </c>
      <c r="E66" s="49" t="s">
        <v>1281</v>
      </c>
      <c r="F66" s="49" t="s">
        <v>1199</v>
      </c>
      <c r="G66" s="49">
        <v>27</v>
      </c>
      <c r="H66" s="49" t="s">
        <v>1212</v>
      </c>
      <c r="I66" s="49">
        <v>625</v>
      </c>
      <c r="J66" s="49">
        <v>525</v>
      </c>
      <c r="K66" s="49">
        <v>404</v>
      </c>
    </row>
    <row r="67" spans="1:11" ht="12.75" outlineLevel="1" collapsed="1">
      <c r="A67" s="123" t="s">
        <v>1301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5"/>
    </row>
    <row r="68" spans="1:11" ht="12.75" hidden="1" outlineLevel="2">
      <c r="A68" s="48" t="s">
        <v>1302</v>
      </c>
      <c r="B68" s="50">
        <v>926</v>
      </c>
      <c r="C68" s="49" t="s">
        <v>1303</v>
      </c>
      <c r="D68" s="49" t="s">
        <v>1182</v>
      </c>
      <c r="E68" s="49" t="s">
        <v>1304</v>
      </c>
      <c r="F68" s="49" t="s">
        <v>1183</v>
      </c>
      <c r="G68" s="49">
        <v>14</v>
      </c>
      <c r="H68" s="49" t="s">
        <v>1184</v>
      </c>
      <c r="I68" s="49">
        <v>20</v>
      </c>
      <c r="J68" s="49">
        <v>7</v>
      </c>
      <c r="K68" s="49">
        <v>4.8</v>
      </c>
    </row>
    <row r="69" spans="1:11" ht="12.75" hidden="1" outlineLevel="2">
      <c r="A69" s="48" t="s">
        <v>1305</v>
      </c>
      <c r="B69" s="50">
        <v>1077</v>
      </c>
      <c r="C69" s="49" t="s">
        <v>1306</v>
      </c>
      <c r="D69" s="49" t="s">
        <v>1182</v>
      </c>
      <c r="E69" s="49" t="s">
        <v>1304</v>
      </c>
      <c r="F69" s="49" t="s">
        <v>1183</v>
      </c>
      <c r="G69" s="49">
        <v>20</v>
      </c>
      <c r="H69" s="49" t="s">
        <v>1187</v>
      </c>
      <c r="I69" s="49">
        <v>28</v>
      </c>
      <c r="J69" s="49">
        <v>15</v>
      </c>
      <c r="K69" s="49">
        <v>11</v>
      </c>
    </row>
    <row r="70" spans="1:11" ht="12.75" hidden="1" outlineLevel="2">
      <c r="A70" s="48" t="s">
        <v>1307</v>
      </c>
      <c r="B70" s="50">
        <v>1465</v>
      </c>
      <c r="C70" s="49" t="s">
        <v>1308</v>
      </c>
      <c r="D70" s="49" t="s">
        <v>1182</v>
      </c>
      <c r="E70" s="49" t="s">
        <v>1304</v>
      </c>
      <c r="F70" s="49" t="s">
        <v>1183</v>
      </c>
      <c r="G70" s="49">
        <v>23</v>
      </c>
      <c r="H70" s="49" t="s">
        <v>1309</v>
      </c>
      <c r="I70" s="49">
        <v>38</v>
      </c>
      <c r="J70" s="49">
        <v>20</v>
      </c>
      <c r="K70" s="49">
        <v>15</v>
      </c>
    </row>
    <row r="71" spans="1:11" ht="12.75" hidden="1" outlineLevel="2">
      <c r="A71" s="48" t="s">
        <v>1310</v>
      </c>
      <c r="B71" s="50">
        <v>2477</v>
      </c>
      <c r="C71" s="49" t="s">
        <v>1311</v>
      </c>
      <c r="D71" s="49" t="s">
        <v>1182</v>
      </c>
      <c r="E71" s="49" t="s">
        <v>1304</v>
      </c>
      <c r="F71" s="49" t="s">
        <v>1183</v>
      </c>
      <c r="G71" s="49">
        <v>23</v>
      </c>
      <c r="H71" s="49" t="s">
        <v>1312</v>
      </c>
      <c r="I71" s="49">
        <v>75</v>
      </c>
      <c r="J71" s="49">
        <v>41</v>
      </c>
      <c r="K71" s="49">
        <v>30</v>
      </c>
    </row>
    <row r="72" spans="1:11" ht="12.75" hidden="1" outlineLevel="2">
      <c r="A72" s="48" t="s">
        <v>1313</v>
      </c>
      <c r="B72" s="50">
        <v>2735</v>
      </c>
      <c r="C72" s="49" t="s">
        <v>1189</v>
      </c>
      <c r="D72" s="49" t="s">
        <v>1182</v>
      </c>
      <c r="E72" s="49" t="s">
        <v>1304</v>
      </c>
      <c r="F72" s="49" t="s">
        <v>1199</v>
      </c>
      <c r="G72" s="49">
        <v>24</v>
      </c>
      <c r="H72" s="49" t="s">
        <v>1314</v>
      </c>
      <c r="I72" s="49">
        <v>110</v>
      </c>
      <c r="J72" s="49">
        <v>58</v>
      </c>
      <c r="K72" s="49">
        <v>43</v>
      </c>
    </row>
    <row r="73" spans="1:11" ht="12.75" hidden="1" outlineLevel="2">
      <c r="A73" s="48" t="s">
        <v>1315</v>
      </c>
      <c r="B73" s="50">
        <v>3962</v>
      </c>
      <c r="C73" s="49" t="s">
        <v>1316</v>
      </c>
      <c r="D73" s="49" t="s">
        <v>1182</v>
      </c>
      <c r="E73" s="49" t="s">
        <v>1304</v>
      </c>
      <c r="F73" s="49" t="s">
        <v>1199</v>
      </c>
      <c r="G73" s="49">
        <v>24</v>
      </c>
      <c r="H73" s="49" t="s">
        <v>1200</v>
      </c>
      <c r="I73" s="49">
        <v>130</v>
      </c>
      <c r="J73" s="49">
        <v>81</v>
      </c>
      <c r="K73" s="49">
        <v>60</v>
      </c>
    </row>
    <row r="74" spans="1:11" ht="12.75" hidden="1" outlineLevel="2">
      <c r="A74" s="48" t="s">
        <v>1317</v>
      </c>
      <c r="B74" s="50">
        <v>4845</v>
      </c>
      <c r="C74" s="49" t="s">
        <v>1271</v>
      </c>
      <c r="D74" s="49" t="s">
        <v>1182</v>
      </c>
      <c r="E74" s="49" t="s">
        <v>1304</v>
      </c>
      <c r="F74" s="49" t="s">
        <v>1199</v>
      </c>
      <c r="G74" s="49">
        <v>10</v>
      </c>
      <c r="H74" s="49" t="s">
        <v>1205</v>
      </c>
      <c r="I74" s="49">
        <v>210</v>
      </c>
      <c r="J74" s="49">
        <v>105</v>
      </c>
      <c r="K74" s="49">
        <v>78</v>
      </c>
    </row>
    <row r="75" spans="1:11" ht="12.75" hidden="1" outlineLevel="2">
      <c r="A75" s="48" t="s">
        <v>1318</v>
      </c>
      <c r="B75" s="50">
        <v>5943</v>
      </c>
      <c r="C75" s="49" t="s">
        <v>1319</v>
      </c>
      <c r="D75" s="49" t="s">
        <v>1182</v>
      </c>
      <c r="E75" s="49" t="s">
        <v>1304</v>
      </c>
      <c r="F75" s="49" t="s">
        <v>1199</v>
      </c>
      <c r="G75" s="49">
        <v>19</v>
      </c>
      <c r="H75" s="49" t="s">
        <v>1205</v>
      </c>
      <c r="I75" s="49">
        <v>260</v>
      </c>
      <c r="J75" s="49">
        <v>170</v>
      </c>
      <c r="K75" s="49">
        <v>126</v>
      </c>
    </row>
    <row r="76" spans="1:11" ht="12.75" hidden="1" outlineLevel="2">
      <c r="A76" s="48" t="s">
        <v>1320</v>
      </c>
      <c r="B76" s="50">
        <v>6568</v>
      </c>
      <c r="C76" s="49" t="s">
        <v>1198</v>
      </c>
      <c r="D76" s="49" t="s">
        <v>1182</v>
      </c>
      <c r="E76" s="49" t="s">
        <v>1304</v>
      </c>
      <c r="F76" s="49" t="s">
        <v>1199</v>
      </c>
      <c r="G76" s="49">
        <v>19</v>
      </c>
      <c r="H76" s="49" t="s">
        <v>1205</v>
      </c>
      <c r="I76" s="49">
        <v>350</v>
      </c>
      <c r="J76" s="49">
        <v>235</v>
      </c>
      <c r="K76" s="49">
        <v>174</v>
      </c>
    </row>
    <row r="77" spans="1:11" ht="12.75" hidden="1" outlineLevel="2">
      <c r="A77" s="48" t="s">
        <v>1321</v>
      </c>
      <c r="B77" s="50">
        <v>8139</v>
      </c>
      <c r="C77" s="49" t="s">
        <v>1233</v>
      </c>
      <c r="D77" s="49" t="s">
        <v>1182</v>
      </c>
      <c r="E77" s="49" t="s">
        <v>1304</v>
      </c>
      <c r="F77" s="49" t="s">
        <v>1199</v>
      </c>
      <c r="G77" s="49">
        <v>28</v>
      </c>
      <c r="H77" s="49" t="s">
        <v>1212</v>
      </c>
      <c r="I77" s="49">
        <v>490</v>
      </c>
      <c r="J77" s="49">
        <v>347</v>
      </c>
      <c r="K77" s="49">
        <v>257</v>
      </c>
    </row>
    <row r="78" spans="1:11" ht="12.75" hidden="1" outlineLevel="2">
      <c r="A78" s="48" t="s">
        <v>1322</v>
      </c>
      <c r="B78" s="50">
        <v>9647</v>
      </c>
      <c r="C78" s="49" t="s">
        <v>1323</v>
      </c>
      <c r="D78" s="49" t="s">
        <v>1182</v>
      </c>
      <c r="E78" s="49" t="s">
        <v>1304</v>
      </c>
      <c r="F78" s="49" t="s">
        <v>1199</v>
      </c>
      <c r="G78" s="49">
        <v>21</v>
      </c>
      <c r="H78" s="49" t="s">
        <v>1212</v>
      </c>
      <c r="I78" s="49">
        <v>540</v>
      </c>
      <c r="J78" s="49">
        <v>470</v>
      </c>
      <c r="K78" s="49">
        <v>348</v>
      </c>
    </row>
    <row r="79" spans="1:11" ht="12.75" hidden="1" outlineLevel="2">
      <c r="A79" s="48" t="s">
        <v>1324</v>
      </c>
      <c r="B79" s="50">
        <v>12273</v>
      </c>
      <c r="C79" s="49" t="s">
        <v>1237</v>
      </c>
      <c r="D79" s="49" t="s">
        <v>1182</v>
      </c>
      <c r="E79" s="49" t="s">
        <v>1304</v>
      </c>
      <c r="F79" s="49" t="s">
        <v>1199</v>
      </c>
      <c r="G79" s="49">
        <v>30</v>
      </c>
      <c r="H79" s="49" t="s">
        <v>1325</v>
      </c>
      <c r="I79" s="49">
        <v>710</v>
      </c>
      <c r="J79" s="49">
        <v>675</v>
      </c>
      <c r="K79" s="49">
        <v>500</v>
      </c>
    </row>
    <row r="80" spans="1:11" ht="12.75">
      <c r="A80" s="120" t="s">
        <v>91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2"/>
    </row>
    <row r="81" spans="1:11" ht="12.75" outlineLevel="1" collapsed="1">
      <c r="A81" s="126" t="s">
        <v>1326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8"/>
    </row>
    <row r="82" spans="1:11" ht="12.75" hidden="1" outlineLevel="2">
      <c r="A82" s="48" t="s">
        <v>1327</v>
      </c>
      <c r="B82" s="50">
        <v>1917</v>
      </c>
      <c r="C82" s="49" t="s">
        <v>1284</v>
      </c>
      <c r="D82" s="49" t="s">
        <v>1182</v>
      </c>
      <c r="E82" s="49" t="s">
        <v>1281</v>
      </c>
      <c r="F82" s="49" t="s">
        <v>1328</v>
      </c>
      <c r="G82" s="49">
        <v>20</v>
      </c>
      <c r="H82" s="49" t="s">
        <v>1329</v>
      </c>
      <c r="I82" s="49">
        <v>36</v>
      </c>
      <c r="J82" s="49">
        <v>11</v>
      </c>
      <c r="K82" s="49">
        <v>8.7</v>
      </c>
    </row>
    <row r="83" spans="1:11" ht="12.75" hidden="1" outlineLevel="2">
      <c r="A83" s="48" t="s">
        <v>1330</v>
      </c>
      <c r="B83" s="50">
        <v>1917</v>
      </c>
      <c r="C83" s="49" t="s">
        <v>1181</v>
      </c>
      <c r="D83" s="49" t="s">
        <v>1182</v>
      </c>
      <c r="E83" s="49" t="s">
        <v>1257</v>
      </c>
      <c r="F83" s="49" t="s">
        <v>1328</v>
      </c>
      <c r="G83" s="49">
        <v>20</v>
      </c>
      <c r="H83" s="49" t="s">
        <v>1329</v>
      </c>
      <c r="I83" s="49">
        <v>36</v>
      </c>
      <c r="J83" s="49">
        <v>16</v>
      </c>
      <c r="K83" s="49">
        <v>13</v>
      </c>
    </row>
    <row r="84" spans="1:11" ht="12.75" hidden="1" outlineLevel="2">
      <c r="A84" s="48" t="s">
        <v>1331</v>
      </c>
      <c r="B84" s="50">
        <v>1917</v>
      </c>
      <c r="C84" s="49" t="s">
        <v>1264</v>
      </c>
      <c r="D84" s="49" t="s">
        <v>1182</v>
      </c>
      <c r="E84" s="49" t="s">
        <v>1245</v>
      </c>
      <c r="F84" s="49" t="s">
        <v>1328</v>
      </c>
      <c r="G84" s="49">
        <v>23</v>
      </c>
      <c r="H84" s="49" t="s">
        <v>1329</v>
      </c>
      <c r="I84" s="49">
        <v>36</v>
      </c>
      <c r="J84" s="49">
        <v>20</v>
      </c>
      <c r="K84" s="49">
        <v>17</v>
      </c>
    </row>
    <row r="85" spans="1:11" ht="12.75" hidden="1" outlineLevel="2">
      <c r="A85" s="48" t="s">
        <v>1332</v>
      </c>
      <c r="B85" s="50">
        <v>1917</v>
      </c>
      <c r="C85" s="49" t="s">
        <v>1333</v>
      </c>
      <c r="D85" s="49" t="s">
        <v>1182</v>
      </c>
      <c r="E85" s="49" t="s">
        <v>1215</v>
      </c>
      <c r="F85" s="49" t="s">
        <v>1328</v>
      </c>
      <c r="G85" s="49">
        <v>27</v>
      </c>
      <c r="H85" s="49" t="s">
        <v>1329</v>
      </c>
      <c r="I85" s="49">
        <v>36</v>
      </c>
      <c r="J85" s="49">
        <v>25</v>
      </c>
      <c r="K85" s="49">
        <v>22</v>
      </c>
    </row>
    <row r="86" spans="1:11" ht="12.75" hidden="1" outlineLevel="2">
      <c r="A86" s="48" t="s">
        <v>1334</v>
      </c>
      <c r="B86" s="50">
        <v>1917</v>
      </c>
      <c r="C86" s="49" t="s">
        <v>1186</v>
      </c>
      <c r="D86" s="49" t="s">
        <v>1182</v>
      </c>
      <c r="E86" s="49" t="s">
        <v>1179</v>
      </c>
      <c r="F86" s="49" t="s">
        <v>1328</v>
      </c>
      <c r="G86" s="49">
        <v>33</v>
      </c>
      <c r="H86" s="49" t="s">
        <v>1329</v>
      </c>
      <c r="I86" s="49">
        <v>36</v>
      </c>
      <c r="J86" s="49">
        <v>39</v>
      </c>
      <c r="K86" s="49">
        <v>35</v>
      </c>
    </row>
    <row r="87" spans="1:11" ht="12.75" hidden="1" outlineLevel="2">
      <c r="A87" s="48" t="s">
        <v>1335</v>
      </c>
      <c r="B87" s="50">
        <v>2197</v>
      </c>
      <c r="C87" s="49" t="s">
        <v>1181</v>
      </c>
      <c r="D87" s="49" t="s">
        <v>1182</v>
      </c>
      <c r="E87" s="49" t="s">
        <v>1281</v>
      </c>
      <c r="F87" s="49" t="s">
        <v>1328</v>
      </c>
      <c r="G87" s="49">
        <v>24</v>
      </c>
      <c r="H87" s="49" t="s">
        <v>1329</v>
      </c>
      <c r="I87" s="49">
        <v>46</v>
      </c>
      <c r="J87" s="49">
        <v>17</v>
      </c>
      <c r="K87" s="49">
        <v>13</v>
      </c>
    </row>
    <row r="88" spans="1:11" ht="12.75" hidden="1" outlineLevel="2">
      <c r="A88" s="48" t="s">
        <v>1336</v>
      </c>
      <c r="B88" s="50">
        <v>2197</v>
      </c>
      <c r="C88" s="49" t="s">
        <v>1264</v>
      </c>
      <c r="D88" s="49" t="s">
        <v>1182</v>
      </c>
      <c r="E88" s="49" t="s">
        <v>1257</v>
      </c>
      <c r="F88" s="49" t="s">
        <v>1328</v>
      </c>
      <c r="G88" s="49">
        <v>25</v>
      </c>
      <c r="H88" s="49" t="s">
        <v>1329</v>
      </c>
      <c r="I88" s="49">
        <v>46</v>
      </c>
      <c r="J88" s="49">
        <v>22</v>
      </c>
      <c r="K88" s="49">
        <v>17.4</v>
      </c>
    </row>
    <row r="89" spans="1:11" ht="12.75" hidden="1" outlineLevel="2">
      <c r="A89" s="48" t="s">
        <v>1337</v>
      </c>
      <c r="B89" s="50">
        <v>2197</v>
      </c>
      <c r="C89" s="49" t="s">
        <v>1287</v>
      </c>
      <c r="D89" s="49" t="s">
        <v>1182</v>
      </c>
      <c r="E89" s="49" t="s">
        <v>1245</v>
      </c>
      <c r="F89" s="49" t="s">
        <v>1328</v>
      </c>
      <c r="G89" s="49">
        <v>27</v>
      </c>
      <c r="H89" s="49" t="s">
        <v>1329</v>
      </c>
      <c r="I89" s="49">
        <v>47</v>
      </c>
      <c r="J89" s="49">
        <v>31</v>
      </c>
      <c r="K89" s="49">
        <v>26</v>
      </c>
    </row>
    <row r="90" spans="1:11" ht="12.75" hidden="1" outlineLevel="2">
      <c r="A90" s="48" t="s">
        <v>1338</v>
      </c>
      <c r="B90" s="50">
        <v>2197</v>
      </c>
      <c r="C90" s="49" t="s">
        <v>1311</v>
      </c>
      <c r="D90" s="49" t="s">
        <v>1182</v>
      </c>
      <c r="E90" s="49" t="s">
        <v>1215</v>
      </c>
      <c r="F90" s="49" t="s">
        <v>1328</v>
      </c>
      <c r="G90" s="49">
        <v>30</v>
      </c>
      <c r="H90" s="49" t="s">
        <v>1329</v>
      </c>
      <c r="I90" s="49">
        <v>47</v>
      </c>
      <c r="J90" s="49">
        <v>35</v>
      </c>
      <c r="K90" s="49">
        <v>30</v>
      </c>
    </row>
    <row r="91" spans="1:11" ht="12.75" hidden="1" outlineLevel="2">
      <c r="A91" s="48" t="s">
        <v>1339</v>
      </c>
      <c r="B91" s="50">
        <v>2197</v>
      </c>
      <c r="C91" s="49" t="s">
        <v>1189</v>
      </c>
      <c r="D91" s="49" t="s">
        <v>1182</v>
      </c>
      <c r="E91" s="49" t="s">
        <v>1179</v>
      </c>
      <c r="F91" s="49" t="s">
        <v>1328</v>
      </c>
      <c r="G91" s="49">
        <v>35</v>
      </c>
      <c r="H91" s="49" t="s">
        <v>1329</v>
      </c>
      <c r="I91" s="49">
        <v>48</v>
      </c>
      <c r="J91" s="49">
        <v>47</v>
      </c>
      <c r="K91" s="49">
        <v>43</v>
      </c>
    </row>
    <row r="92" spans="1:11" ht="12.75" hidden="1" outlineLevel="2">
      <c r="A92" s="48" t="s">
        <v>1340</v>
      </c>
      <c r="B92" s="50">
        <v>2670</v>
      </c>
      <c r="C92" s="49" t="s">
        <v>1287</v>
      </c>
      <c r="D92" s="49" t="s">
        <v>1182</v>
      </c>
      <c r="E92" s="49" t="s">
        <v>1281</v>
      </c>
      <c r="F92" s="49" t="s">
        <v>1328</v>
      </c>
      <c r="G92" s="49">
        <v>24</v>
      </c>
      <c r="H92" s="49" t="s">
        <v>1329</v>
      </c>
      <c r="I92" s="49">
        <v>58</v>
      </c>
      <c r="J92" s="49">
        <v>34</v>
      </c>
      <c r="K92" s="49">
        <v>26</v>
      </c>
    </row>
    <row r="93" spans="1:11" ht="12.75" hidden="1" outlineLevel="2">
      <c r="A93" s="48" t="s">
        <v>1341</v>
      </c>
      <c r="B93" s="50">
        <v>2670</v>
      </c>
      <c r="C93" s="49" t="s">
        <v>1186</v>
      </c>
      <c r="D93" s="49" t="s">
        <v>1182</v>
      </c>
      <c r="E93" s="49" t="s">
        <v>1257</v>
      </c>
      <c r="F93" s="49" t="s">
        <v>1328</v>
      </c>
      <c r="G93" s="49">
        <v>23</v>
      </c>
      <c r="H93" s="49" t="s">
        <v>1329</v>
      </c>
      <c r="I93" s="49">
        <v>60</v>
      </c>
      <c r="J93" s="49">
        <v>44</v>
      </c>
      <c r="K93" s="49">
        <v>35</v>
      </c>
    </row>
    <row r="94" spans="1:11" ht="12.75" hidden="1" outlineLevel="2">
      <c r="A94" s="48" t="s">
        <v>1342</v>
      </c>
      <c r="B94" s="50">
        <v>2670</v>
      </c>
      <c r="C94" s="49" t="s">
        <v>1189</v>
      </c>
      <c r="D94" s="49" t="s">
        <v>1182</v>
      </c>
      <c r="E94" s="49" t="s">
        <v>1245</v>
      </c>
      <c r="F94" s="49" t="s">
        <v>1328</v>
      </c>
      <c r="G94" s="49">
        <v>27</v>
      </c>
      <c r="H94" s="49" t="s">
        <v>1329</v>
      </c>
      <c r="I94" s="49">
        <v>60</v>
      </c>
      <c r="J94" s="49">
        <v>52</v>
      </c>
      <c r="K94" s="49">
        <v>43</v>
      </c>
    </row>
    <row r="95" spans="1:11" ht="12.75" hidden="1" outlineLevel="2">
      <c r="A95" s="48" t="s">
        <v>1343</v>
      </c>
      <c r="B95" s="50">
        <v>2670</v>
      </c>
      <c r="C95" s="49" t="s">
        <v>1269</v>
      </c>
      <c r="D95" s="49" t="s">
        <v>1182</v>
      </c>
      <c r="E95" s="49" t="s">
        <v>1215</v>
      </c>
      <c r="F95" s="49" t="s">
        <v>1328</v>
      </c>
      <c r="G95" s="49">
        <v>30</v>
      </c>
      <c r="H95" s="49" t="s">
        <v>1329</v>
      </c>
      <c r="I95" s="49">
        <v>60</v>
      </c>
      <c r="J95" s="49">
        <v>75</v>
      </c>
      <c r="K95" s="49">
        <v>65</v>
      </c>
    </row>
    <row r="96" spans="1:11" ht="12.75" hidden="1" outlineLevel="2">
      <c r="A96" s="48" t="s">
        <v>1344</v>
      </c>
      <c r="B96" s="50">
        <v>2670</v>
      </c>
      <c r="C96" s="49" t="s">
        <v>1192</v>
      </c>
      <c r="D96" s="49" t="s">
        <v>1182</v>
      </c>
      <c r="E96" s="49" t="s">
        <v>1179</v>
      </c>
      <c r="F96" s="49" t="s">
        <v>1328</v>
      </c>
      <c r="G96" s="49">
        <v>35</v>
      </c>
      <c r="H96" s="49" t="s">
        <v>1329</v>
      </c>
      <c r="I96" s="49">
        <v>61</v>
      </c>
      <c r="J96" s="49">
        <v>96</v>
      </c>
      <c r="K96" s="49">
        <v>87</v>
      </c>
    </row>
    <row r="97" spans="1:11" ht="12.75">
      <c r="A97" s="117" t="s">
        <v>92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9"/>
    </row>
    <row r="98" spans="1:11" ht="12.75" outlineLevel="1" collapsed="1">
      <c r="A98" s="126" t="s">
        <v>1345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8"/>
    </row>
    <row r="99" spans="1:11" ht="12.75" hidden="1" outlineLevel="2">
      <c r="A99" s="48" t="s">
        <v>1346</v>
      </c>
      <c r="B99" s="50">
        <v>991</v>
      </c>
      <c r="C99" s="49" t="s">
        <v>1347</v>
      </c>
      <c r="D99" s="49" t="s">
        <v>1182</v>
      </c>
      <c r="E99" s="49" t="s">
        <v>1215</v>
      </c>
      <c r="F99" s="49" t="s">
        <v>1348</v>
      </c>
      <c r="G99" s="49">
        <v>2</v>
      </c>
      <c r="H99" s="49" t="s">
        <v>1349</v>
      </c>
      <c r="I99" s="49">
        <v>21</v>
      </c>
      <c r="J99" s="49">
        <v>3</v>
      </c>
      <c r="K99" s="49">
        <v>2.2</v>
      </c>
    </row>
    <row r="100" spans="1:11" ht="12.75" hidden="1" outlineLevel="2">
      <c r="A100" s="48" t="s">
        <v>1350</v>
      </c>
      <c r="B100" s="50">
        <v>1077</v>
      </c>
      <c r="C100" s="49" t="s">
        <v>1351</v>
      </c>
      <c r="D100" s="49" t="s">
        <v>1182</v>
      </c>
      <c r="E100" s="49" t="s">
        <v>1215</v>
      </c>
      <c r="F100" s="49" t="s">
        <v>1348</v>
      </c>
      <c r="G100" s="49">
        <v>2</v>
      </c>
      <c r="H100" s="49" t="s">
        <v>1349</v>
      </c>
      <c r="I100" s="49">
        <v>28</v>
      </c>
      <c r="J100" s="49">
        <v>4</v>
      </c>
      <c r="K100" s="49">
        <v>3.3</v>
      </c>
    </row>
    <row r="101" spans="1:11" ht="12.75" hidden="1" outlineLevel="2">
      <c r="A101" s="48" t="s">
        <v>1352</v>
      </c>
      <c r="B101" s="50">
        <v>1120</v>
      </c>
      <c r="C101" s="49" t="s">
        <v>1259</v>
      </c>
      <c r="D101" s="49" t="s">
        <v>1182</v>
      </c>
      <c r="E101" s="49" t="s">
        <v>1215</v>
      </c>
      <c r="F101" s="49" t="s">
        <v>1348</v>
      </c>
      <c r="G101" s="49">
        <v>2</v>
      </c>
      <c r="H101" s="49" t="s">
        <v>1353</v>
      </c>
      <c r="I101" s="49">
        <v>39</v>
      </c>
      <c r="J101" s="49">
        <v>5</v>
      </c>
      <c r="K101" s="49">
        <v>4.3</v>
      </c>
    </row>
    <row r="102" spans="1:11" ht="12.75" hidden="1" outlineLevel="2">
      <c r="A102" s="48" t="s">
        <v>1354</v>
      </c>
      <c r="B102" s="50">
        <v>1723</v>
      </c>
      <c r="C102" s="49" t="s">
        <v>1284</v>
      </c>
      <c r="D102" s="49" t="s">
        <v>1182</v>
      </c>
      <c r="E102" s="49" t="s">
        <v>1215</v>
      </c>
      <c r="F102" s="49" t="s">
        <v>1348</v>
      </c>
      <c r="G102" s="49">
        <v>2</v>
      </c>
      <c r="H102" s="49" t="s">
        <v>1355</v>
      </c>
      <c r="I102" s="49">
        <v>56</v>
      </c>
      <c r="J102" s="49">
        <v>10</v>
      </c>
      <c r="K102" s="49">
        <v>8.7</v>
      </c>
    </row>
    <row r="103" spans="1:11" ht="12.75" hidden="1" outlineLevel="2">
      <c r="A103" s="48" t="s">
        <v>1356</v>
      </c>
      <c r="B103" s="50">
        <v>2261</v>
      </c>
      <c r="C103" s="49" t="s">
        <v>1264</v>
      </c>
      <c r="D103" s="49" t="s">
        <v>1182</v>
      </c>
      <c r="E103" s="49" t="s">
        <v>1215</v>
      </c>
      <c r="F103" s="49" t="s">
        <v>1348</v>
      </c>
      <c r="G103" s="49">
        <v>2</v>
      </c>
      <c r="H103" s="49" t="s">
        <v>1355</v>
      </c>
      <c r="I103" s="49">
        <v>60</v>
      </c>
      <c r="J103" s="49">
        <v>20</v>
      </c>
      <c r="K103" s="49">
        <v>17.4</v>
      </c>
    </row>
    <row r="104" spans="1:11" ht="12.75" hidden="1" outlineLevel="2">
      <c r="A104" s="48" t="s">
        <v>1357</v>
      </c>
      <c r="B104" s="50">
        <v>3446</v>
      </c>
      <c r="C104" s="49" t="s">
        <v>1287</v>
      </c>
      <c r="D104" s="49" t="s">
        <v>1182</v>
      </c>
      <c r="E104" s="49" t="s">
        <v>1245</v>
      </c>
      <c r="F104" s="49" t="s">
        <v>1348</v>
      </c>
      <c r="G104" s="49">
        <v>2</v>
      </c>
      <c r="H104" s="49" t="s">
        <v>1358</v>
      </c>
      <c r="I104" s="49">
        <v>80</v>
      </c>
      <c r="J104" s="49">
        <v>31</v>
      </c>
      <c r="K104" s="49">
        <v>26.1</v>
      </c>
    </row>
    <row r="105" spans="1:11" ht="12.75" hidden="1" outlineLevel="2">
      <c r="A105" s="48" t="s">
        <v>1359</v>
      </c>
      <c r="B105" s="50">
        <v>4048</v>
      </c>
      <c r="C105" s="49" t="s">
        <v>1186</v>
      </c>
      <c r="D105" s="49" t="s">
        <v>1182</v>
      </c>
      <c r="E105" s="49" t="s">
        <v>1245</v>
      </c>
      <c r="F105" s="49" t="s">
        <v>1348</v>
      </c>
      <c r="G105" s="49">
        <v>2</v>
      </c>
      <c r="H105" s="49" t="s">
        <v>1358</v>
      </c>
      <c r="I105" s="49">
        <v>119</v>
      </c>
      <c r="J105" s="49">
        <v>42</v>
      </c>
      <c r="K105" s="49">
        <v>34.8</v>
      </c>
    </row>
    <row r="106" spans="1:11" ht="12.75" hidden="1" outlineLevel="2">
      <c r="A106" s="48" t="s">
        <v>1360</v>
      </c>
      <c r="B106" s="50">
        <v>1120</v>
      </c>
      <c r="C106" s="49" t="s">
        <v>1347</v>
      </c>
      <c r="D106" s="49" t="s">
        <v>1182</v>
      </c>
      <c r="E106" s="49" t="s">
        <v>1215</v>
      </c>
      <c r="F106" s="49" t="s">
        <v>1348</v>
      </c>
      <c r="G106" s="49">
        <v>2</v>
      </c>
      <c r="H106" s="49" t="s">
        <v>1361</v>
      </c>
      <c r="I106" s="49">
        <v>23</v>
      </c>
      <c r="J106" s="49">
        <v>3</v>
      </c>
      <c r="K106" s="49">
        <v>2.2</v>
      </c>
    </row>
    <row r="107" spans="1:11" ht="12.75" hidden="1" outlineLevel="2">
      <c r="A107" s="48" t="s">
        <v>1362</v>
      </c>
      <c r="B107" s="50">
        <v>1249</v>
      </c>
      <c r="C107" s="49" t="s">
        <v>1351</v>
      </c>
      <c r="D107" s="49" t="s">
        <v>1182</v>
      </c>
      <c r="E107" s="49" t="s">
        <v>1215</v>
      </c>
      <c r="F107" s="49" t="s">
        <v>1348</v>
      </c>
      <c r="G107" s="49">
        <v>2</v>
      </c>
      <c r="H107" s="49" t="s">
        <v>1361</v>
      </c>
      <c r="I107" s="49">
        <v>30</v>
      </c>
      <c r="J107" s="49">
        <v>4</v>
      </c>
      <c r="K107" s="49">
        <v>3.3</v>
      </c>
    </row>
    <row r="108" spans="1:11" ht="12.75" hidden="1" outlineLevel="2">
      <c r="A108" s="48" t="s">
        <v>1363</v>
      </c>
      <c r="B108" s="50">
        <v>1292</v>
      </c>
      <c r="C108" s="49" t="s">
        <v>1259</v>
      </c>
      <c r="D108" s="49" t="s">
        <v>1182</v>
      </c>
      <c r="E108" s="49" t="s">
        <v>1215</v>
      </c>
      <c r="F108" s="49" t="s">
        <v>1348</v>
      </c>
      <c r="G108" s="49">
        <v>2</v>
      </c>
      <c r="H108" s="49" t="s">
        <v>1364</v>
      </c>
      <c r="I108" s="49">
        <v>41</v>
      </c>
      <c r="J108" s="49">
        <v>5</v>
      </c>
      <c r="K108" s="49">
        <v>4.3</v>
      </c>
    </row>
    <row r="109" spans="1:11" ht="12.75" hidden="1" outlineLevel="2">
      <c r="A109" s="48" t="s">
        <v>1365</v>
      </c>
      <c r="B109" s="50">
        <v>1831</v>
      </c>
      <c r="C109" s="49" t="s">
        <v>1284</v>
      </c>
      <c r="D109" s="49" t="s">
        <v>1182</v>
      </c>
      <c r="E109" s="49" t="s">
        <v>1215</v>
      </c>
      <c r="F109" s="49" t="s">
        <v>1348</v>
      </c>
      <c r="G109" s="49">
        <v>2</v>
      </c>
      <c r="H109" s="49" t="s">
        <v>1366</v>
      </c>
      <c r="I109" s="49">
        <v>58</v>
      </c>
      <c r="J109" s="49">
        <v>10</v>
      </c>
      <c r="K109" s="49">
        <v>8.7</v>
      </c>
    </row>
    <row r="110" spans="1:11" ht="12.75" hidden="1" outlineLevel="2">
      <c r="A110" s="48" t="s">
        <v>1367</v>
      </c>
      <c r="B110" s="50">
        <v>2444</v>
      </c>
      <c r="C110" s="49" t="s">
        <v>1264</v>
      </c>
      <c r="D110" s="49" t="s">
        <v>1182</v>
      </c>
      <c r="E110" s="49" t="s">
        <v>1215</v>
      </c>
      <c r="F110" s="49" t="s">
        <v>1348</v>
      </c>
      <c r="G110" s="49">
        <v>2</v>
      </c>
      <c r="H110" s="49" t="s">
        <v>1366</v>
      </c>
      <c r="I110" s="49">
        <v>63</v>
      </c>
      <c r="J110" s="49">
        <v>20</v>
      </c>
      <c r="K110" s="49">
        <v>17.4</v>
      </c>
    </row>
    <row r="111" spans="1:11" ht="12.75">
      <c r="A111" s="120" t="s">
        <v>93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2"/>
    </row>
    <row r="112" spans="1:11" ht="12.75" outlineLevel="1" collapsed="1">
      <c r="A112" s="126" t="s">
        <v>95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8"/>
    </row>
    <row r="113" spans="1:11" ht="12.75" hidden="1" outlineLevel="2">
      <c r="A113" s="48" t="s">
        <v>1368</v>
      </c>
      <c r="B113" s="50">
        <v>4199</v>
      </c>
      <c r="C113" s="49" t="s">
        <v>1195</v>
      </c>
      <c r="D113" s="49" t="s">
        <v>1182</v>
      </c>
      <c r="E113" s="49" t="s">
        <v>1179</v>
      </c>
      <c r="F113" s="49" t="s">
        <v>1199</v>
      </c>
      <c r="G113" s="49">
        <v>36</v>
      </c>
      <c r="H113" s="49" t="s">
        <v>1369</v>
      </c>
      <c r="I113" s="49">
        <v>120</v>
      </c>
      <c r="J113" s="49">
        <v>157</v>
      </c>
      <c r="K113" s="49">
        <v>143</v>
      </c>
    </row>
    <row r="114" spans="1:11" ht="12.75" hidden="1" outlineLevel="2">
      <c r="A114" s="48" t="s">
        <v>1370</v>
      </c>
      <c r="B114" s="50">
        <v>4662</v>
      </c>
      <c r="C114" s="49" t="s">
        <v>1198</v>
      </c>
      <c r="D114" s="49" t="s">
        <v>1182</v>
      </c>
      <c r="E114" s="49" t="s">
        <v>1179</v>
      </c>
      <c r="F114" s="49" t="s">
        <v>1199</v>
      </c>
      <c r="G114" s="49">
        <v>64</v>
      </c>
      <c r="H114" s="49" t="s">
        <v>1369</v>
      </c>
      <c r="I114" s="49">
        <v>130</v>
      </c>
      <c r="J114" s="49">
        <v>191</v>
      </c>
      <c r="K114" s="49">
        <v>174</v>
      </c>
    </row>
    <row r="115" spans="1:11" ht="12.75" hidden="1" outlineLevel="2">
      <c r="A115" s="48" t="s">
        <v>1371</v>
      </c>
      <c r="B115" s="50">
        <v>5846</v>
      </c>
      <c r="C115" s="49" t="s">
        <v>1372</v>
      </c>
      <c r="D115" s="49" t="s">
        <v>1182</v>
      </c>
      <c r="E115" s="49" t="s">
        <v>1179</v>
      </c>
      <c r="F115" s="49" t="s">
        <v>1199</v>
      </c>
      <c r="G115" s="49">
        <v>18</v>
      </c>
      <c r="H115" s="49" t="s">
        <v>1369</v>
      </c>
      <c r="I115" s="49">
        <v>195</v>
      </c>
      <c r="J115" s="49">
        <v>267</v>
      </c>
      <c r="K115" s="49">
        <v>243</v>
      </c>
    </row>
    <row r="116" spans="1:11" ht="12.75" hidden="1" outlineLevel="2">
      <c r="A116" s="48" t="s">
        <v>1373</v>
      </c>
      <c r="B116" s="50">
        <v>7719</v>
      </c>
      <c r="C116" s="49" t="s">
        <v>1204</v>
      </c>
      <c r="D116" s="49" t="s">
        <v>1182</v>
      </c>
      <c r="E116" s="49" t="s">
        <v>1179</v>
      </c>
      <c r="F116" s="49" t="s">
        <v>1199</v>
      </c>
      <c r="G116" s="49">
        <v>31</v>
      </c>
      <c r="H116" s="49" t="s">
        <v>1374</v>
      </c>
      <c r="I116" s="49">
        <v>250</v>
      </c>
      <c r="J116" s="49">
        <v>416</v>
      </c>
      <c r="K116" s="49">
        <v>378</v>
      </c>
    </row>
    <row r="117" spans="1:11" ht="12.75" hidden="1" outlineLevel="2">
      <c r="A117" s="48" t="s">
        <v>1375</v>
      </c>
      <c r="B117" s="50">
        <v>8430</v>
      </c>
      <c r="C117" s="49" t="s">
        <v>1207</v>
      </c>
      <c r="D117" s="49" t="s">
        <v>1182</v>
      </c>
      <c r="E117" s="49" t="s">
        <v>1179</v>
      </c>
      <c r="F117" s="49" t="s">
        <v>1199</v>
      </c>
      <c r="G117" s="49">
        <v>31</v>
      </c>
      <c r="H117" s="49" t="s">
        <v>1374</v>
      </c>
      <c r="I117" s="49">
        <v>285</v>
      </c>
      <c r="J117" s="49">
        <v>560</v>
      </c>
      <c r="K117" s="49">
        <v>509</v>
      </c>
    </row>
    <row r="118" spans="1:11" ht="12.75" hidden="1" outlineLevel="2">
      <c r="A118" s="48" t="s">
        <v>1376</v>
      </c>
      <c r="B118" s="50">
        <v>9399</v>
      </c>
      <c r="C118" s="49" t="s">
        <v>1209</v>
      </c>
      <c r="D118" s="49" t="s">
        <v>1182</v>
      </c>
      <c r="E118" s="49" t="s">
        <v>1179</v>
      </c>
      <c r="F118" s="49" t="s">
        <v>1199</v>
      </c>
      <c r="G118" s="49">
        <v>26</v>
      </c>
      <c r="H118" s="49" t="s">
        <v>1374</v>
      </c>
      <c r="I118" s="49">
        <v>370</v>
      </c>
      <c r="J118" s="49">
        <v>847</v>
      </c>
      <c r="K118" s="49">
        <v>770</v>
      </c>
    </row>
    <row r="119" spans="1:11" ht="12.75" hidden="1" outlineLevel="2">
      <c r="A119" s="48" t="s">
        <v>1377</v>
      </c>
      <c r="B119" s="50">
        <v>13350</v>
      </c>
      <c r="C119" s="49" t="s">
        <v>1211</v>
      </c>
      <c r="D119" s="49" t="s">
        <v>1182</v>
      </c>
      <c r="E119" s="49" t="s">
        <v>1179</v>
      </c>
      <c r="F119" s="49" t="s">
        <v>1199</v>
      </c>
      <c r="G119" s="49">
        <v>33</v>
      </c>
      <c r="H119" s="49" t="s">
        <v>1378</v>
      </c>
      <c r="I119" s="49">
        <v>450</v>
      </c>
      <c r="J119" s="49">
        <v>1181</v>
      </c>
      <c r="K119" s="49">
        <v>1074</v>
      </c>
    </row>
    <row r="120" spans="1:11" ht="12.75" hidden="1" outlineLevel="2">
      <c r="A120" s="48" t="s">
        <v>1379</v>
      </c>
      <c r="B120" s="50">
        <v>14642</v>
      </c>
      <c r="C120" s="49" t="s">
        <v>1214</v>
      </c>
      <c r="D120" s="49" t="s">
        <v>1182</v>
      </c>
      <c r="E120" s="49" t="s">
        <v>1179</v>
      </c>
      <c r="F120" s="49" t="s">
        <v>1199</v>
      </c>
      <c r="G120" s="49">
        <v>47</v>
      </c>
      <c r="H120" s="49" t="s">
        <v>1378</v>
      </c>
      <c r="I120" s="49">
        <v>620</v>
      </c>
      <c r="J120" s="49">
        <v>1530</v>
      </c>
      <c r="K120" s="49">
        <v>1391</v>
      </c>
    </row>
    <row r="121" spans="1:11" ht="12.75" outlineLevel="1" collapsed="1">
      <c r="A121" s="123" t="s">
        <v>96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1:11" ht="12.75" hidden="1" outlineLevel="2">
      <c r="A122" s="48" t="s">
        <v>1380</v>
      </c>
      <c r="B122" s="50">
        <v>4199</v>
      </c>
      <c r="C122" s="49" t="s">
        <v>1227</v>
      </c>
      <c r="D122" s="49" t="s">
        <v>1182</v>
      </c>
      <c r="E122" s="49" t="s">
        <v>1215</v>
      </c>
      <c r="F122" s="49" t="s">
        <v>1199</v>
      </c>
      <c r="G122" s="49">
        <v>31</v>
      </c>
      <c r="H122" s="49" t="s">
        <v>1369</v>
      </c>
      <c r="I122" s="49">
        <v>120</v>
      </c>
      <c r="J122" s="49">
        <v>105</v>
      </c>
      <c r="K122" s="49">
        <v>91</v>
      </c>
    </row>
    <row r="123" spans="1:11" ht="12.75" hidden="1" outlineLevel="2">
      <c r="A123" s="48" t="s">
        <v>1381</v>
      </c>
      <c r="B123" s="50">
        <v>4608</v>
      </c>
      <c r="C123" s="49" t="s">
        <v>1229</v>
      </c>
      <c r="D123" s="49" t="s">
        <v>1182</v>
      </c>
      <c r="E123" s="49" t="s">
        <v>1215</v>
      </c>
      <c r="F123" s="49" t="s">
        <v>1199</v>
      </c>
      <c r="G123" s="49">
        <v>58</v>
      </c>
      <c r="H123" s="49" t="s">
        <v>1369</v>
      </c>
      <c r="I123" s="49">
        <v>130</v>
      </c>
      <c r="J123" s="49">
        <v>150</v>
      </c>
      <c r="K123" s="49">
        <v>130</v>
      </c>
    </row>
    <row r="124" spans="1:11" ht="12.75" hidden="1" outlineLevel="2">
      <c r="A124" s="48" t="s">
        <v>1382</v>
      </c>
      <c r="B124" s="50">
        <v>5469</v>
      </c>
      <c r="C124" s="49" t="s">
        <v>1231</v>
      </c>
      <c r="D124" s="49" t="s">
        <v>1182</v>
      </c>
      <c r="E124" s="49" t="s">
        <v>1215</v>
      </c>
      <c r="F124" s="49" t="s">
        <v>1199</v>
      </c>
      <c r="G124" s="49">
        <v>12</v>
      </c>
      <c r="H124" s="49" t="s">
        <v>1369</v>
      </c>
      <c r="I124" s="49">
        <v>195</v>
      </c>
      <c r="J124" s="49">
        <v>181</v>
      </c>
      <c r="K124" s="49">
        <v>157</v>
      </c>
    </row>
    <row r="125" spans="1:11" ht="12.75" hidden="1" outlineLevel="2">
      <c r="A125" s="48" t="s">
        <v>1383</v>
      </c>
      <c r="B125" s="50">
        <v>7569</v>
      </c>
      <c r="C125" s="49" t="s">
        <v>1233</v>
      </c>
      <c r="D125" s="49" t="s">
        <v>1182</v>
      </c>
      <c r="E125" s="49" t="s">
        <v>1215</v>
      </c>
      <c r="F125" s="49" t="s">
        <v>1199</v>
      </c>
      <c r="G125" s="49">
        <v>24</v>
      </c>
      <c r="H125" s="49" t="s">
        <v>1374</v>
      </c>
      <c r="I125" s="49">
        <v>250</v>
      </c>
      <c r="J125" s="49">
        <v>296</v>
      </c>
      <c r="K125" s="49">
        <v>257</v>
      </c>
    </row>
    <row r="126" spans="1:11" ht="12.75" hidden="1" outlineLevel="2">
      <c r="A126" s="48" t="s">
        <v>1384</v>
      </c>
      <c r="B126" s="50">
        <v>8268</v>
      </c>
      <c r="C126" s="49" t="s">
        <v>1235</v>
      </c>
      <c r="D126" s="49" t="s">
        <v>1182</v>
      </c>
      <c r="E126" s="49" t="s">
        <v>1215</v>
      </c>
      <c r="F126" s="49" t="s">
        <v>1199</v>
      </c>
      <c r="G126" s="49">
        <v>24</v>
      </c>
      <c r="H126" s="49" t="s">
        <v>1374</v>
      </c>
      <c r="I126" s="49">
        <v>285</v>
      </c>
      <c r="J126" s="49">
        <v>426</v>
      </c>
      <c r="K126" s="49">
        <v>370</v>
      </c>
    </row>
    <row r="127" spans="1:11" ht="12.75" hidden="1" outlineLevel="2">
      <c r="A127" s="48" t="s">
        <v>1385</v>
      </c>
      <c r="B127" s="50">
        <v>9291</v>
      </c>
      <c r="C127" s="49" t="s">
        <v>1237</v>
      </c>
      <c r="D127" s="49" t="s">
        <v>1182</v>
      </c>
      <c r="E127" s="49" t="s">
        <v>1215</v>
      </c>
      <c r="F127" s="49" t="s">
        <v>1199</v>
      </c>
      <c r="G127" s="49">
        <v>20</v>
      </c>
      <c r="H127" s="49" t="s">
        <v>1374</v>
      </c>
      <c r="I127" s="49">
        <v>370</v>
      </c>
      <c r="J127" s="49">
        <v>575</v>
      </c>
      <c r="K127" s="49">
        <v>500</v>
      </c>
    </row>
    <row r="128" spans="1:11" ht="12.75" hidden="1" outlineLevel="2">
      <c r="A128" s="48" t="s">
        <v>1386</v>
      </c>
      <c r="B128" s="50">
        <v>13350</v>
      </c>
      <c r="C128" s="49" t="s">
        <v>1239</v>
      </c>
      <c r="D128" s="49" t="s">
        <v>1182</v>
      </c>
      <c r="E128" s="49" t="s">
        <v>1215</v>
      </c>
      <c r="F128" s="49" t="s">
        <v>1199</v>
      </c>
      <c r="G128" s="49">
        <v>26</v>
      </c>
      <c r="H128" s="49" t="s">
        <v>1378</v>
      </c>
      <c r="I128" s="49">
        <v>450</v>
      </c>
      <c r="J128" s="49">
        <v>820</v>
      </c>
      <c r="K128" s="49">
        <v>713</v>
      </c>
    </row>
    <row r="129" spans="1:11" ht="12.75" hidden="1" outlineLevel="2">
      <c r="A129" s="48" t="s">
        <v>1387</v>
      </c>
      <c r="B129" s="50">
        <v>14534</v>
      </c>
      <c r="C129" s="49" t="s">
        <v>1241</v>
      </c>
      <c r="D129" s="49" t="s">
        <v>1182</v>
      </c>
      <c r="E129" s="49" t="s">
        <v>1215</v>
      </c>
      <c r="F129" s="49" t="s">
        <v>1199</v>
      </c>
      <c r="G129" s="49">
        <v>38</v>
      </c>
      <c r="H129" s="49" t="s">
        <v>1378</v>
      </c>
      <c r="I129" s="49">
        <v>620</v>
      </c>
      <c r="J129" s="49">
        <v>1150</v>
      </c>
      <c r="K129" s="49">
        <v>1000</v>
      </c>
    </row>
    <row r="130" spans="1:11" ht="12.75" outlineLevel="1" collapsed="1">
      <c r="A130" s="123" t="s">
        <v>97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</row>
    <row r="131" spans="1:11" ht="12.75" hidden="1" outlineLevel="2">
      <c r="A131" s="48" t="s">
        <v>1388</v>
      </c>
      <c r="B131" s="50">
        <v>4199</v>
      </c>
      <c r="C131" s="49" t="s">
        <v>1316</v>
      </c>
      <c r="D131" s="49" t="s">
        <v>1182</v>
      </c>
      <c r="E131" s="49" t="s">
        <v>1245</v>
      </c>
      <c r="F131" s="49" t="s">
        <v>1199</v>
      </c>
      <c r="G131" s="49">
        <v>28</v>
      </c>
      <c r="H131" s="49" t="s">
        <v>1369</v>
      </c>
      <c r="I131" s="49">
        <v>120</v>
      </c>
      <c r="J131" s="49">
        <v>73.2</v>
      </c>
      <c r="K131" s="49">
        <v>61</v>
      </c>
    </row>
    <row r="132" spans="1:11" ht="12.75" hidden="1" outlineLevel="2">
      <c r="A132" s="48" t="s">
        <v>1389</v>
      </c>
      <c r="B132" s="50">
        <v>4554</v>
      </c>
      <c r="C132" s="49" t="s">
        <v>1227</v>
      </c>
      <c r="D132" s="49" t="s">
        <v>1182</v>
      </c>
      <c r="E132" s="49" t="s">
        <v>1245</v>
      </c>
      <c r="F132" s="49" t="s">
        <v>1199</v>
      </c>
      <c r="G132" s="49">
        <v>42</v>
      </c>
      <c r="H132" s="49" t="s">
        <v>1369</v>
      </c>
      <c r="I132" s="49">
        <v>130</v>
      </c>
      <c r="J132" s="49">
        <v>109.2</v>
      </c>
      <c r="K132" s="49">
        <v>91</v>
      </c>
    </row>
    <row r="133" spans="1:11" ht="12.75" hidden="1" outlineLevel="2">
      <c r="A133" s="48" t="s">
        <v>1390</v>
      </c>
      <c r="B133" s="50">
        <v>5416</v>
      </c>
      <c r="C133" s="49" t="s">
        <v>1248</v>
      </c>
      <c r="D133" s="49" t="s">
        <v>1182</v>
      </c>
      <c r="E133" s="49" t="s">
        <v>1245</v>
      </c>
      <c r="F133" s="49" t="s">
        <v>1199</v>
      </c>
      <c r="G133" s="49">
        <v>10</v>
      </c>
      <c r="H133" s="49" t="s">
        <v>1369</v>
      </c>
      <c r="I133" s="49">
        <v>195</v>
      </c>
      <c r="J133" s="49">
        <v>130.8</v>
      </c>
      <c r="K133" s="49">
        <v>109</v>
      </c>
    </row>
    <row r="134" spans="1:11" ht="12.75" hidden="1" outlineLevel="2">
      <c r="A134" s="48" t="s">
        <v>1391</v>
      </c>
      <c r="B134" s="50">
        <v>7386</v>
      </c>
      <c r="C134" s="49" t="s">
        <v>1250</v>
      </c>
      <c r="D134" s="49" t="s">
        <v>1182</v>
      </c>
      <c r="E134" s="49" t="s">
        <v>1245</v>
      </c>
      <c r="F134" s="49" t="s">
        <v>1199</v>
      </c>
      <c r="G134" s="49">
        <v>21</v>
      </c>
      <c r="H134" s="49" t="s">
        <v>1374</v>
      </c>
      <c r="I134" s="49">
        <v>250</v>
      </c>
      <c r="J134" s="49">
        <v>218.4</v>
      </c>
      <c r="K134" s="49">
        <v>182</v>
      </c>
    </row>
    <row r="135" spans="1:11" ht="12.75" hidden="1" outlineLevel="2">
      <c r="A135" s="48" t="s">
        <v>1392</v>
      </c>
      <c r="B135" s="50">
        <v>7752</v>
      </c>
      <c r="C135" s="49" t="s">
        <v>1233</v>
      </c>
      <c r="D135" s="49" t="s">
        <v>1182</v>
      </c>
      <c r="E135" s="49" t="s">
        <v>1245</v>
      </c>
      <c r="F135" s="49" t="s">
        <v>1199</v>
      </c>
      <c r="G135" s="49">
        <v>21</v>
      </c>
      <c r="H135" s="49" t="s">
        <v>1374</v>
      </c>
      <c r="I135" s="49">
        <v>285</v>
      </c>
      <c r="J135" s="49">
        <v>308.4</v>
      </c>
      <c r="K135" s="49">
        <v>257</v>
      </c>
    </row>
    <row r="136" spans="1:11" ht="12.75" hidden="1" outlineLevel="2">
      <c r="A136" s="48" t="s">
        <v>1393</v>
      </c>
      <c r="B136" s="50">
        <v>9184</v>
      </c>
      <c r="C136" s="49" t="s">
        <v>1253</v>
      </c>
      <c r="D136" s="49" t="s">
        <v>1182</v>
      </c>
      <c r="E136" s="49" t="s">
        <v>1245</v>
      </c>
      <c r="F136" s="49" t="s">
        <v>1199</v>
      </c>
      <c r="G136" s="49">
        <v>17</v>
      </c>
      <c r="H136" s="49" t="s">
        <v>1374</v>
      </c>
      <c r="I136" s="49">
        <v>370</v>
      </c>
      <c r="J136" s="49">
        <v>428.4</v>
      </c>
      <c r="K136" s="49">
        <v>357</v>
      </c>
    </row>
    <row r="137" spans="1:11" ht="12.75" hidden="1" outlineLevel="2">
      <c r="A137" s="48" t="s">
        <v>1394</v>
      </c>
      <c r="B137" s="50">
        <v>12833</v>
      </c>
      <c r="C137" s="49" t="s">
        <v>1237</v>
      </c>
      <c r="D137" s="49" t="s">
        <v>1182</v>
      </c>
      <c r="E137" s="49" t="s">
        <v>1245</v>
      </c>
      <c r="F137" s="49" t="s">
        <v>1199</v>
      </c>
      <c r="G137" s="49">
        <v>23</v>
      </c>
      <c r="H137" s="49" t="s">
        <v>1378</v>
      </c>
      <c r="I137" s="49">
        <v>450</v>
      </c>
      <c r="J137" s="49">
        <v>600</v>
      </c>
      <c r="K137" s="49">
        <v>500</v>
      </c>
    </row>
    <row r="138" spans="1:11" ht="12.75" hidden="1" outlineLevel="2">
      <c r="A138" s="48" t="s">
        <v>1395</v>
      </c>
      <c r="B138" s="50">
        <v>13920</v>
      </c>
      <c r="C138" s="49" t="s">
        <v>1239</v>
      </c>
      <c r="D138" s="49" t="s">
        <v>1182</v>
      </c>
      <c r="E138" s="49" t="s">
        <v>1245</v>
      </c>
      <c r="F138" s="49" t="s">
        <v>1199</v>
      </c>
      <c r="G138" s="49">
        <v>33</v>
      </c>
      <c r="H138" s="49" t="s">
        <v>1378</v>
      </c>
      <c r="I138" s="49">
        <v>620</v>
      </c>
      <c r="J138" s="49">
        <v>855.6</v>
      </c>
      <c r="K138" s="49">
        <v>713</v>
      </c>
    </row>
    <row r="139" spans="1:11" ht="12.75" outlineLevel="1" collapsed="1">
      <c r="A139" s="123" t="s">
        <v>98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5"/>
    </row>
    <row r="140" spans="1:11" ht="12.75" hidden="1" outlineLevel="2">
      <c r="A140" s="48" t="s">
        <v>1396</v>
      </c>
      <c r="B140" s="50">
        <v>4199</v>
      </c>
      <c r="C140" s="49" t="s">
        <v>1267</v>
      </c>
      <c r="D140" s="49" t="s">
        <v>1182</v>
      </c>
      <c r="E140" s="49" t="s">
        <v>1257</v>
      </c>
      <c r="F140" s="49" t="s">
        <v>1199</v>
      </c>
      <c r="G140" s="49">
        <v>24</v>
      </c>
      <c r="H140" s="49" t="s">
        <v>1369</v>
      </c>
      <c r="I140" s="49">
        <v>120</v>
      </c>
      <c r="J140" s="49">
        <v>60</v>
      </c>
      <c r="K140" s="49">
        <v>48</v>
      </c>
    </row>
    <row r="141" spans="1:11" ht="12.75" hidden="1" outlineLevel="2">
      <c r="A141" s="48" t="s">
        <v>1397</v>
      </c>
      <c r="B141" s="50">
        <v>4501</v>
      </c>
      <c r="C141" s="49" t="s">
        <v>1269</v>
      </c>
      <c r="D141" s="49" t="s">
        <v>1182</v>
      </c>
      <c r="E141" s="49" t="s">
        <v>1257</v>
      </c>
      <c r="F141" s="49" t="s">
        <v>1199</v>
      </c>
      <c r="G141" s="49">
        <v>26</v>
      </c>
      <c r="H141" s="49" t="s">
        <v>1369</v>
      </c>
      <c r="I141" s="49">
        <v>130</v>
      </c>
      <c r="J141" s="49">
        <v>81.25</v>
      </c>
      <c r="K141" s="49">
        <v>65</v>
      </c>
    </row>
    <row r="142" spans="1:11" ht="12.75" hidden="1" outlineLevel="2">
      <c r="A142" s="48" t="s">
        <v>1398</v>
      </c>
      <c r="B142" s="50">
        <v>5362</v>
      </c>
      <c r="C142" s="49" t="s">
        <v>1271</v>
      </c>
      <c r="D142" s="49" t="s">
        <v>1182</v>
      </c>
      <c r="E142" s="49" t="s">
        <v>1257</v>
      </c>
      <c r="F142" s="49" t="s">
        <v>1199</v>
      </c>
      <c r="G142" s="49">
        <v>10</v>
      </c>
      <c r="H142" s="49" t="s">
        <v>1369</v>
      </c>
      <c r="I142" s="49">
        <v>195</v>
      </c>
      <c r="J142" s="49">
        <v>97.5</v>
      </c>
      <c r="K142" s="49">
        <v>78</v>
      </c>
    </row>
    <row r="143" spans="1:11" ht="12.75" hidden="1" outlineLevel="2">
      <c r="A143" s="48" t="s">
        <v>1399</v>
      </c>
      <c r="B143" s="50">
        <v>7386</v>
      </c>
      <c r="C143" s="49" t="s">
        <v>1229</v>
      </c>
      <c r="D143" s="49" t="s">
        <v>1182</v>
      </c>
      <c r="E143" s="49" t="s">
        <v>1257</v>
      </c>
      <c r="F143" s="49" t="s">
        <v>1199</v>
      </c>
      <c r="G143" s="49">
        <v>19</v>
      </c>
      <c r="H143" s="49" t="s">
        <v>1374</v>
      </c>
      <c r="I143" s="49">
        <v>250</v>
      </c>
      <c r="J143" s="49">
        <v>162.5</v>
      </c>
      <c r="K143" s="49">
        <v>130</v>
      </c>
    </row>
    <row r="144" spans="1:11" ht="12.75" hidden="1" outlineLevel="2">
      <c r="A144" s="48" t="s">
        <v>1400</v>
      </c>
      <c r="B144" s="50">
        <v>7730</v>
      </c>
      <c r="C144" s="49" t="s">
        <v>1274</v>
      </c>
      <c r="D144" s="49" t="s">
        <v>1182</v>
      </c>
      <c r="E144" s="49" t="s">
        <v>1257</v>
      </c>
      <c r="F144" s="49" t="s">
        <v>1199</v>
      </c>
      <c r="G144" s="49">
        <v>19</v>
      </c>
      <c r="H144" s="49" t="s">
        <v>1374</v>
      </c>
      <c r="I144" s="49">
        <v>285</v>
      </c>
      <c r="J144" s="49">
        <v>243.75</v>
      </c>
      <c r="K144" s="49">
        <v>195</v>
      </c>
    </row>
    <row r="145" spans="1:11" ht="12.75" hidden="1" outlineLevel="2">
      <c r="A145" s="48" t="s">
        <v>1401</v>
      </c>
      <c r="B145" s="50">
        <v>9076</v>
      </c>
      <c r="C145" s="49" t="s">
        <v>1276</v>
      </c>
      <c r="D145" s="49" t="s">
        <v>1182</v>
      </c>
      <c r="E145" s="49" t="s">
        <v>1257</v>
      </c>
      <c r="F145" s="49" t="s">
        <v>1199</v>
      </c>
      <c r="G145" s="49">
        <v>16</v>
      </c>
      <c r="H145" s="49" t="s">
        <v>1374</v>
      </c>
      <c r="I145" s="49">
        <v>370</v>
      </c>
      <c r="J145" s="49">
        <v>337.5</v>
      </c>
      <c r="K145" s="49">
        <v>270</v>
      </c>
    </row>
    <row r="146" spans="1:11" ht="12.75" hidden="1" outlineLevel="2">
      <c r="A146" s="48" t="s">
        <v>1402</v>
      </c>
      <c r="B146" s="50">
        <v>12833</v>
      </c>
      <c r="C146" s="49" t="s">
        <v>1235</v>
      </c>
      <c r="D146" s="49" t="s">
        <v>1182</v>
      </c>
      <c r="E146" s="49" t="s">
        <v>1257</v>
      </c>
      <c r="F146" s="49" t="s">
        <v>1199</v>
      </c>
      <c r="G146" s="49">
        <v>21</v>
      </c>
      <c r="H146" s="49" t="s">
        <v>1378</v>
      </c>
      <c r="I146" s="49">
        <v>450</v>
      </c>
      <c r="J146" s="49">
        <v>462.5</v>
      </c>
      <c r="K146" s="49">
        <v>370</v>
      </c>
    </row>
    <row r="147" spans="1:11" ht="12.75" hidden="1" outlineLevel="2">
      <c r="A147" s="48" t="s">
        <v>1403</v>
      </c>
      <c r="B147" s="50">
        <v>13813</v>
      </c>
      <c r="C147" s="49" t="s">
        <v>1279</v>
      </c>
      <c r="D147" s="49" t="s">
        <v>1182</v>
      </c>
      <c r="E147" s="49" t="s">
        <v>1257</v>
      </c>
      <c r="F147" s="49" t="s">
        <v>1199</v>
      </c>
      <c r="G147" s="49">
        <v>29</v>
      </c>
      <c r="H147" s="49" t="s">
        <v>1378</v>
      </c>
      <c r="I147" s="49">
        <v>620</v>
      </c>
      <c r="J147" s="49">
        <v>652.5</v>
      </c>
      <c r="K147" s="49">
        <v>522</v>
      </c>
    </row>
    <row r="148" spans="1:11" ht="12.75" outlineLevel="1" collapsed="1">
      <c r="A148" s="123" t="s">
        <v>99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</row>
    <row r="149" spans="1:11" ht="12.75" hidden="1" outlineLevel="2">
      <c r="A149" s="48" t="s">
        <v>1404</v>
      </c>
      <c r="B149" s="50">
        <v>4264</v>
      </c>
      <c r="C149" s="49" t="s">
        <v>1189</v>
      </c>
      <c r="D149" s="49" t="s">
        <v>1182</v>
      </c>
      <c r="E149" s="49">
        <f>15%/-35%</f>
        <v>-0.4285714285714286</v>
      </c>
      <c r="F149" s="49" t="s">
        <v>1199</v>
      </c>
      <c r="G149" s="49">
        <v>24</v>
      </c>
      <c r="H149" s="49" t="s">
        <v>1369</v>
      </c>
      <c r="I149" s="49">
        <v>121</v>
      </c>
      <c r="J149" s="49">
        <v>58.05</v>
      </c>
      <c r="K149" s="49">
        <v>43</v>
      </c>
    </row>
    <row r="150" spans="1:11" ht="12.75" hidden="1" outlineLevel="2">
      <c r="A150" s="48" t="s">
        <v>1405</v>
      </c>
      <c r="B150" s="50">
        <v>4737</v>
      </c>
      <c r="C150" s="49" t="s">
        <v>1316</v>
      </c>
      <c r="D150" s="49" t="s">
        <v>1182</v>
      </c>
      <c r="E150" s="49" t="s">
        <v>1304</v>
      </c>
      <c r="F150" s="49" t="s">
        <v>1199</v>
      </c>
      <c r="G150" s="49">
        <v>26</v>
      </c>
      <c r="H150" s="49" t="s">
        <v>1369</v>
      </c>
      <c r="I150" s="49">
        <v>131</v>
      </c>
      <c r="J150" s="49">
        <v>81</v>
      </c>
      <c r="K150" s="49">
        <v>60</v>
      </c>
    </row>
    <row r="151" spans="1:11" ht="12.75" hidden="1" outlineLevel="2">
      <c r="A151" s="48" t="s">
        <v>1406</v>
      </c>
      <c r="B151" s="50">
        <v>6611</v>
      </c>
      <c r="C151" s="49" t="s">
        <v>1271</v>
      </c>
      <c r="D151" s="49" t="s">
        <v>1182</v>
      </c>
      <c r="E151" s="49" t="s">
        <v>1304</v>
      </c>
      <c r="F151" s="49" t="s">
        <v>1199</v>
      </c>
      <c r="G151" s="49">
        <v>9</v>
      </c>
      <c r="H151" s="49" t="s">
        <v>1374</v>
      </c>
      <c r="I151" s="49">
        <v>245</v>
      </c>
      <c r="J151" s="49">
        <v>105.3</v>
      </c>
      <c r="K151" s="49">
        <v>78</v>
      </c>
    </row>
    <row r="152" spans="1:11" ht="12.75" hidden="1" outlineLevel="2">
      <c r="A152" s="48" t="s">
        <v>1407</v>
      </c>
      <c r="B152" s="50">
        <v>7536</v>
      </c>
      <c r="C152" s="49" t="s">
        <v>1319</v>
      </c>
      <c r="D152" s="49" t="s">
        <v>1182</v>
      </c>
      <c r="E152" s="49" t="s">
        <v>1304</v>
      </c>
      <c r="F152" s="49" t="s">
        <v>1199</v>
      </c>
      <c r="G152" s="49">
        <v>19</v>
      </c>
      <c r="H152" s="49" t="s">
        <v>1374</v>
      </c>
      <c r="I152" s="49">
        <v>320</v>
      </c>
      <c r="J152" s="49">
        <v>170.1</v>
      </c>
      <c r="K152" s="49">
        <v>126</v>
      </c>
    </row>
    <row r="153" spans="1:11" ht="12.75" hidden="1" outlineLevel="2">
      <c r="A153" s="48" t="s">
        <v>1408</v>
      </c>
      <c r="B153" s="50">
        <v>8376</v>
      </c>
      <c r="C153" s="49" t="s">
        <v>1198</v>
      </c>
      <c r="D153" s="49" t="s">
        <v>1182</v>
      </c>
      <c r="E153" s="49" t="s">
        <v>1304</v>
      </c>
      <c r="F153" s="49" t="s">
        <v>1199</v>
      </c>
      <c r="G153" s="49">
        <v>19</v>
      </c>
      <c r="H153" s="49" t="s">
        <v>1374</v>
      </c>
      <c r="I153" s="49">
        <v>390</v>
      </c>
      <c r="J153" s="49">
        <v>234.9</v>
      </c>
      <c r="K153" s="49">
        <v>174</v>
      </c>
    </row>
    <row r="154" spans="1:11" ht="12.75" hidden="1" outlineLevel="2">
      <c r="A154" s="48" t="s">
        <v>1409</v>
      </c>
      <c r="B154" s="50">
        <v>9840</v>
      </c>
      <c r="C154" s="49" t="s">
        <v>1233</v>
      </c>
      <c r="D154" s="49" t="s">
        <v>1182</v>
      </c>
      <c r="E154" s="49" t="s">
        <v>1304</v>
      </c>
      <c r="F154" s="49" t="s">
        <v>1199</v>
      </c>
      <c r="G154" s="49">
        <v>28</v>
      </c>
      <c r="H154" s="49" t="s">
        <v>1378</v>
      </c>
      <c r="I154" s="49">
        <v>510</v>
      </c>
      <c r="J154" s="49">
        <v>346.95</v>
      </c>
      <c r="K154" s="49">
        <v>257</v>
      </c>
    </row>
    <row r="155" spans="1:11" ht="12.75" hidden="1" outlineLevel="2">
      <c r="A155" s="48" t="s">
        <v>1410</v>
      </c>
      <c r="B155" s="50">
        <v>13350</v>
      </c>
      <c r="C155" s="49" t="s">
        <v>1323</v>
      </c>
      <c r="D155" s="49" t="s">
        <v>1182</v>
      </c>
      <c r="E155" s="49" t="s">
        <v>1304</v>
      </c>
      <c r="F155" s="49" t="s">
        <v>1199</v>
      </c>
      <c r="G155" s="49">
        <v>21</v>
      </c>
      <c r="H155" s="49" t="s">
        <v>1378</v>
      </c>
      <c r="I155" s="49">
        <v>570</v>
      </c>
      <c r="J155" s="49">
        <v>469.8</v>
      </c>
      <c r="K155" s="49">
        <v>348</v>
      </c>
    </row>
    <row r="156" spans="1:11" ht="12.75" hidden="1" outlineLevel="2">
      <c r="A156" s="48" t="s">
        <v>1411</v>
      </c>
      <c r="B156" s="50">
        <v>16655</v>
      </c>
      <c r="C156" s="49" t="s">
        <v>1237</v>
      </c>
      <c r="D156" s="49" t="s">
        <v>1182</v>
      </c>
      <c r="E156" s="49" t="s">
        <v>1304</v>
      </c>
      <c r="F156" s="49" t="s">
        <v>1199</v>
      </c>
      <c r="G156" s="49">
        <v>29</v>
      </c>
      <c r="H156" s="49" t="s">
        <v>1412</v>
      </c>
      <c r="I156" s="49">
        <v>760</v>
      </c>
      <c r="J156" s="49">
        <v>675</v>
      </c>
      <c r="K156" s="49">
        <v>500</v>
      </c>
    </row>
    <row r="157" spans="1:11" ht="12.75">
      <c r="A157" s="117" t="s">
        <v>258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9"/>
    </row>
    <row r="158" spans="1:11" ht="12.75" outlineLevel="1" collapsed="1">
      <c r="A158" s="129" t="s">
        <v>95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1"/>
    </row>
    <row r="159" spans="1:11" ht="12.75" hidden="1" outlineLevel="2">
      <c r="A159" s="48" t="s">
        <v>208</v>
      </c>
      <c r="B159" s="50">
        <v>3768</v>
      </c>
      <c r="C159" s="53" t="s">
        <v>1189</v>
      </c>
      <c r="D159" s="53" t="s">
        <v>1182</v>
      </c>
      <c r="E159" s="53" t="s">
        <v>1179</v>
      </c>
      <c r="F159" s="53" t="s">
        <v>1199</v>
      </c>
      <c r="G159" s="53">
        <v>35</v>
      </c>
      <c r="H159" s="53" t="s">
        <v>209</v>
      </c>
      <c r="I159" s="53">
        <v>58</v>
      </c>
      <c r="J159" s="53">
        <v>47</v>
      </c>
      <c r="K159" s="53">
        <v>43</v>
      </c>
    </row>
    <row r="160" spans="1:11" ht="12.75" hidden="1" outlineLevel="2">
      <c r="A160" s="48" t="s">
        <v>210</v>
      </c>
      <c r="B160" s="50">
        <v>4307</v>
      </c>
      <c r="C160" s="53" t="s">
        <v>1192</v>
      </c>
      <c r="D160" s="53" t="s">
        <v>1182</v>
      </c>
      <c r="E160" s="53" t="s">
        <v>1179</v>
      </c>
      <c r="F160" s="53" t="s">
        <v>1199</v>
      </c>
      <c r="G160" s="53">
        <v>35</v>
      </c>
      <c r="H160" s="53" t="s">
        <v>209</v>
      </c>
      <c r="I160" s="53">
        <v>75</v>
      </c>
      <c r="J160" s="53">
        <v>96</v>
      </c>
      <c r="K160" s="53">
        <v>87</v>
      </c>
    </row>
    <row r="161" spans="1:11" ht="12.75" hidden="1" outlineLevel="2">
      <c r="A161" s="48" t="s">
        <v>211</v>
      </c>
      <c r="B161" s="50">
        <v>5017</v>
      </c>
      <c r="C161" s="53" t="s">
        <v>1195</v>
      </c>
      <c r="D161" s="53" t="s">
        <v>1182</v>
      </c>
      <c r="E161" s="53" t="s">
        <v>1179</v>
      </c>
      <c r="F161" s="53" t="s">
        <v>1199</v>
      </c>
      <c r="G161" s="53">
        <v>36</v>
      </c>
      <c r="H161" s="53" t="s">
        <v>209</v>
      </c>
      <c r="I161" s="53">
        <v>100</v>
      </c>
      <c r="J161" s="53">
        <v>157</v>
      </c>
      <c r="K161" s="53">
        <v>143</v>
      </c>
    </row>
    <row r="162" spans="1:11" ht="12.75" hidden="1" outlineLevel="2">
      <c r="A162" s="48" t="s">
        <v>212</v>
      </c>
      <c r="B162" s="50">
        <v>6589</v>
      </c>
      <c r="C162" s="53" t="s">
        <v>1198</v>
      </c>
      <c r="D162" s="53" t="s">
        <v>1182</v>
      </c>
      <c r="E162" s="53" t="s">
        <v>1179</v>
      </c>
      <c r="F162" s="53" t="s">
        <v>1199</v>
      </c>
      <c r="G162" s="53">
        <v>64</v>
      </c>
      <c r="H162" s="53" t="s">
        <v>106</v>
      </c>
      <c r="I162" s="53">
        <v>130</v>
      </c>
      <c r="J162" s="53">
        <v>191</v>
      </c>
      <c r="K162" s="53">
        <v>174</v>
      </c>
    </row>
    <row r="163" spans="1:11" ht="12.75" hidden="1" outlineLevel="2">
      <c r="A163" s="48" t="s">
        <v>213</v>
      </c>
      <c r="B163" s="50">
        <v>7321</v>
      </c>
      <c r="C163" s="53" t="s">
        <v>1372</v>
      </c>
      <c r="D163" s="53" t="s">
        <v>1182</v>
      </c>
      <c r="E163" s="53" t="s">
        <v>1179</v>
      </c>
      <c r="F163" s="53" t="s">
        <v>1199</v>
      </c>
      <c r="G163" s="53">
        <v>18</v>
      </c>
      <c r="H163" s="53" t="s">
        <v>106</v>
      </c>
      <c r="I163" s="53">
        <v>195</v>
      </c>
      <c r="J163" s="53">
        <v>267</v>
      </c>
      <c r="K163" s="53">
        <v>243</v>
      </c>
    </row>
    <row r="164" spans="1:11" ht="12.75" hidden="1" outlineLevel="2">
      <c r="A164" s="48" t="s">
        <v>214</v>
      </c>
      <c r="B164" s="50">
        <v>9259</v>
      </c>
      <c r="C164" s="53" t="s">
        <v>1204</v>
      </c>
      <c r="D164" s="53" t="s">
        <v>1182</v>
      </c>
      <c r="E164" s="53" t="s">
        <v>1179</v>
      </c>
      <c r="F164" s="53" t="s">
        <v>1199</v>
      </c>
      <c r="G164" s="53">
        <v>31</v>
      </c>
      <c r="H164" s="53" t="s">
        <v>111</v>
      </c>
      <c r="I164" s="53">
        <v>250</v>
      </c>
      <c r="J164" s="53">
        <v>416</v>
      </c>
      <c r="K164" s="53">
        <v>378</v>
      </c>
    </row>
    <row r="165" spans="1:11" ht="12.75" hidden="1" outlineLevel="2">
      <c r="A165" s="48" t="s">
        <v>215</v>
      </c>
      <c r="B165" s="50">
        <v>9690</v>
      </c>
      <c r="C165" s="53" t="s">
        <v>1207</v>
      </c>
      <c r="D165" s="53" t="s">
        <v>1182</v>
      </c>
      <c r="E165" s="53" t="s">
        <v>1179</v>
      </c>
      <c r="F165" s="53" t="s">
        <v>1199</v>
      </c>
      <c r="G165" s="53">
        <v>31</v>
      </c>
      <c r="H165" s="53" t="s">
        <v>111</v>
      </c>
      <c r="I165" s="53">
        <v>280</v>
      </c>
      <c r="J165" s="53">
        <v>560</v>
      </c>
      <c r="K165" s="53">
        <v>509</v>
      </c>
    </row>
    <row r="166" spans="1:11" ht="12.75" hidden="1" outlineLevel="2">
      <c r="A166" s="48" t="s">
        <v>216</v>
      </c>
      <c r="B166" s="50">
        <v>9905</v>
      </c>
      <c r="C166" s="53" t="s">
        <v>1209</v>
      </c>
      <c r="D166" s="53" t="s">
        <v>1182</v>
      </c>
      <c r="E166" s="53" t="s">
        <v>1179</v>
      </c>
      <c r="F166" s="53" t="s">
        <v>1199</v>
      </c>
      <c r="G166" s="53">
        <v>26</v>
      </c>
      <c r="H166" s="53" t="s">
        <v>111</v>
      </c>
      <c r="I166" s="53">
        <v>370</v>
      </c>
      <c r="J166" s="53">
        <v>847</v>
      </c>
      <c r="K166" s="53">
        <v>770</v>
      </c>
    </row>
    <row r="167" spans="1:11" ht="12.75" hidden="1" outlineLevel="2">
      <c r="A167" s="48" t="s">
        <v>217</v>
      </c>
      <c r="B167" s="50">
        <v>15503</v>
      </c>
      <c r="C167" s="53" t="s">
        <v>1211</v>
      </c>
      <c r="D167" s="53" t="s">
        <v>1182</v>
      </c>
      <c r="E167" s="53" t="s">
        <v>1179</v>
      </c>
      <c r="F167" s="53" t="s">
        <v>1199</v>
      </c>
      <c r="G167" s="53">
        <v>33</v>
      </c>
      <c r="H167" s="53" t="s">
        <v>195</v>
      </c>
      <c r="I167" s="53">
        <v>450</v>
      </c>
      <c r="J167" s="53">
        <v>1181</v>
      </c>
      <c r="K167" s="53">
        <v>1074</v>
      </c>
    </row>
    <row r="168" spans="1:11" ht="12.75" hidden="1" outlineLevel="2">
      <c r="A168" s="48" t="s">
        <v>218</v>
      </c>
      <c r="B168" s="50">
        <v>16235</v>
      </c>
      <c r="C168" s="53" t="s">
        <v>1214</v>
      </c>
      <c r="D168" s="53" t="s">
        <v>1182</v>
      </c>
      <c r="E168" s="53" t="s">
        <v>1179</v>
      </c>
      <c r="F168" s="53" t="s">
        <v>1199</v>
      </c>
      <c r="G168" s="53">
        <v>47</v>
      </c>
      <c r="H168" s="53" t="s">
        <v>195</v>
      </c>
      <c r="I168" s="53">
        <v>675</v>
      </c>
      <c r="J168" s="53">
        <v>1530</v>
      </c>
      <c r="K168" s="53">
        <v>1391</v>
      </c>
    </row>
    <row r="169" spans="1:11" ht="12.75" outlineLevel="1" collapsed="1">
      <c r="A169" s="129" t="s">
        <v>96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1"/>
    </row>
    <row r="170" spans="1:11" ht="12.75" hidden="1" outlineLevel="2">
      <c r="A170" s="48" t="s">
        <v>219</v>
      </c>
      <c r="B170" s="50">
        <v>3768</v>
      </c>
      <c r="C170" s="53" t="s">
        <v>1311</v>
      </c>
      <c r="D170" s="53" t="s">
        <v>1182</v>
      </c>
      <c r="E170" s="53" t="s">
        <v>1215</v>
      </c>
      <c r="F170" s="53" t="s">
        <v>1199</v>
      </c>
      <c r="G170" s="53">
        <v>30</v>
      </c>
      <c r="H170" s="53" t="s">
        <v>209</v>
      </c>
      <c r="I170" s="53">
        <v>58</v>
      </c>
      <c r="J170" s="53">
        <v>35</v>
      </c>
      <c r="K170" s="53">
        <v>30</v>
      </c>
    </row>
    <row r="171" spans="1:11" ht="12.75" hidden="1" outlineLevel="2">
      <c r="A171" s="48" t="s">
        <v>220</v>
      </c>
      <c r="B171" s="50">
        <v>4307</v>
      </c>
      <c r="C171" s="53" t="s">
        <v>1269</v>
      </c>
      <c r="D171" s="53" t="s">
        <v>1182</v>
      </c>
      <c r="E171" s="53" t="s">
        <v>1215</v>
      </c>
      <c r="F171" s="53" t="s">
        <v>1199</v>
      </c>
      <c r="G171" s="53">
        <v>30</v>
      </c>
      <c r="H171" s="53" t="s">
        <v>209</v>
      </c>
      <c r="I171" s="53">
        <v>75</v>
      </c>
      <c r="J171" s="53">
        <v>75</v>
      </c>
      <c r="K171" s="53">
        <v>65</v>
      </c>
    </row>
    <row r="172" spans="1:11" ht="12.75" hidden="1" outlineLevel="2">
      <c r="A172" s="48" t="s">
        <v>221</v>
      </c>
      <c r="B172" s="50">
        <v>5017</v>
      </c>
      <c r="C172" s="53" t="s">
        <v>1227</v>
      </c>
      <c r="D172" s="53" t="s">
        <v>1182</v>
      </c>
      <c r="E172" s="53" t="s">
        <v>1215</v>
      </c>
      <c r="F172" s="53" t="s">
        <v>1199</v>
      </c>
      <c r="G172" s="53">
        <v>31</v>
      </c>
      <c r="H172" s="53" t="s">
        <v>209</v>
      </c>
      <c r="I172" s="53">
        <v>100</v>
      </c>
      <c r="J172" s="53">
        <v>105</v>
      </c>
      <c r="K172" s="53">
        <v>91</v>
      </c>
    </row>
    <row r="173" spans="1:11" ht="12.75" hidden="1" outlineLevel="2">
      <c r="A173" s="48" t="s">
        <v>222</v>
      </c>
      <c r="B173" s="50">
        <v>6589</v>
      </c>
      <c r="C173" s="53" t="s">
        <v>1229</v>
      </c>
      <c r="D173" s="53" t="s">
        <v>1182</v>
      </c>
      <c r="E173" s="53" t="s">
        <v>1215</v>
      </c>
      <c r="F173" s="53" t="s">
        <v>1199</v>
      </c>
      <c r="G173" s="53">
        <v>58</v>
      </c>
      <c r="H173" s="53" t="s">
        <v>106</v>
      </c>
      <c r="I173" s="53">
        <v>130</v>
      </c>
      <c r="J173" s="53">
        <v>150</v>
      </c>
      <c r="K173" s="53">
        <v>130</v>
      </c>
    </row>
    <row r="174" spans="1:11" ht="12.75" hidden="1" outlineLevel="2">
      <c r="A174" s="48" t="s">
        <v>223</v>
      </c>
      <c r="B174" s="50">
        <v>7321</v>
      </c>
      <c r="C174" s="53" t="s">
        <v>1231</v>
      </c>
      <c r="D174" s="53" t="s">
        <v>1182</v>
      </c>
      <c r="E174" s="53" t="s">
        <v>1215</v>
      </c>
      <c r="F174" s="53" t="s">
        <v>1199</v>
      </c>
      <c r="G174" s="53">
        <v>12</v>
      </c>
      <c r="H174" s="53" t="s">
        <v>106</v>
      </c>
      <c r="I174" s="53">
        <v>195</v>
      </c>
      <c r="J174" s="53">
        <v>181</v>
      </c>
      <c r="K174" s="53">
        <v>157</v>
      </c>
    </row>
    <row r="175" spans="1:11" ht="12.75" hidden="1" outlineLevel="2">
      <c r="A175" s="48" t="s">
        <v>224</v>
      </c>
      <c r="B175" s="50">
        <v>9259</v>
      </c>
      <c r="C175" s="53" t="s">
        <v>1233</v>
      </c>
      <c r="D175" s="53" t="s">
        <v>1182</v>
      </c>
      <c r="E175" s="53" t="s">
        <v>1215</v>
      </c>
      <c r="F175" s="53" t="s">
        <v>1199</v>
      </c>
      <c r="G175" s="53">
        <v>24</v>
      </c>
      <c r="H175" s="53" t="s">
        <v>111</v>
      </c>
      <c r="I175" s="53">
        <v>250</v>
      </c>
      <c r="J175" s="53">
        <v>296</v>
      </c>
      <c r="K175" s="53">
        <v>257</v>
      </c>
    </row>
    <row r="176" spans="1:11" ht="12.75" hidden="1" outlineLevel="2">
      <c r="A176" s="48" t="s">
        <v>225</v>
      </c>
      <c r="B176" s="50">
        <v>9690</v>
      </c>
      <c r="C176" s="53" t="s">
        <v>1235</v>
      </c>
      <c r="D176" s="53" t="s">
        <v>1182</v>
      </c>
      <c r="E176" s="53" t="s">
        <v>1215</v>
      </c>
      <c r="F176" s="53" t="s">
        <v>1199</v>
      </c>
      <c r="G176" s="53">
        <v>24</v>
      </c>
      <c r="H176" s="53" t="s">
        <v>111</v>
      </c>
      <c r="I176" s="53">
        <v>280</v>
      </c>
      <c r="J176" s="53">
        <v>426</v>
      </c>
      <c r="K176" s="53">
        <v>370</v>
      </c>
    </row>
    <row r="177" spans="1:11" ht="12.75" hidden="1" outlineLevel="2">
      <c r="A177" s="48" t="s">
        <v>226</v>
      </c>
      <c r="B177" s="50">
        <v>9905</v>
      </c>
      <c r="C177" s="53" t="s">
        <v>1237</v>
      </c>
      <c r="D177" s="53" t="s">
        <v>1182</v>
      </c>
      <c r="E177" s="53" t="s">
        <v>1215</v>
      </c>
      <c r="F177" s="53" t="s">
        <v>1199</v>
      </c>
      <c r="G177" s="53">
        <v>20</v>
      </c>
      <c r="H177" s="53" t="s">
        <v>111</v>
      </c>
      <c r="I177" s="53">
        <v>370</v>
      </c>
      <c r="J177" s="53">
        <v>575</v>
      </c>
      <c r="K177" s="53">
        <v>500</v>
      </c>
    </row>
    <row r="178" spans="1:11" ht="12.75" hidden="1" outlineLevel="2">
      <c r="A178" s="48" t="s">
        <v>227</v>
      </c>
      <c r="B178" s="50">
        <v>15503</v>
      </c>
      <c r="C178" s="53" t="s">
        <v>1239</v>
      </c>
      <c r="D178" s="53" t="s">
        <v>1182</v>
      </c>
      <c r="E178" s="53" t="s">
        <v>1215</v>
      </c>
      <c r="F178" s="53" t="s">
        <v>1199</v>
      </c>
      <c r="G178" s="53">
        <v>26</v>
      </c>
      <c r="H178" s="53" t="s">
        <v>195</v>
      </c>
      <c r="I178" s="53">
        <v>450</v>
      </c>
      <c r="J178" s="53">
        <v>820</v>
      </c>
      <c r="K178" s="53">
        <v>713</v>
      </c>
    </row>
    <row r="179" spans="1:11" ht="12.75" hidden="1" outlineLevel="2">
      <c r="A179" s="48" t="s">
        <v>228</v>
      </c>
      <c r="B179" s="50">
        <v>16235</v>
      </c>
      <c r="C179" s="53" t="s">
        <v>1241</v>
      </c>
      <c r="D179" s="53" t="s">
        <v>1182</v>
      </c>
      <c r="E179" s="53" t="s">
        <v>1215</v>
      </c>
      <c r="F179" s="53" t="s">
        <v>1199</v>
      </c>
      <c r="G179" s="53">
        <v>38</v>
      </c>
      <c r="H179" s="53" t="s">
        <v>195</v>
      </c>
      <c r="I179" s="53">
        <v>675</v>
      </c>
      <c r="J179" s="53">
        <v>1150</v>
      </c>
      <c r="K179" s="53">
        <v>1000</v>
      </c>
    </row>
    <row r="180" spans="1:11" ht="12.75" outlineLevel="1" collapsed="1">
      <c r="A180" s="129" t="s">
        <v>97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1"/>
    </row>
    <row r="181" spans="1:11" ht="12.75" hidden="1" outlineLevel="2">
      <c r="A181" s="48" t="s">
        <v>229</v>
      </c>
      <c r="B181" s="50">
        <v>3768</v>
      </c>
      <c r="C181" s="53" t="s">
        <v>1287</v>
      </c>
      <c r="D181" s="53" t="s">
        <v>1182</v>
      </c>
      <c r="E181" s="53" t="s">
        <v>1245</v>
      </c>
      <c r="F181" s="53" t="s">
        <v>1199</v>
      </c>
      <c r="G181" s="53">
        <v>27</v>
      </c>
      <c r="H181" s="53" t="s">
        <v>209</v>
      </c>
      <c r="I181" s="53">
        <v>58</v>
      </c>
      <c r="J181" s="53">
        <v>31</v>
      </c>
      <c r="K181" s="53">
        <v>26</v>
      </c>
    </row>
    <row r="182" spans="1:11" ht="12.75" hidden="1" outlineLevel="2">
      <c r="A182" s="48" t="s">
        <v>230</v>
      </c>
      <c r="B182" s="50">
        <v>4307</v>
      </c>
      <c r="C182" s="53" t="s">
        <v>1189</v>
      </c>
      <c r="D182" s="53" t="s">
        <v>1182</v>
      </c>
      <c r="E182" s="53" t="s">
        <v>1245</v>
      </c>
      <c r="F182" s="53" t="s">
        <v>1199</v>
      </c>
      <c r="G182" s="53">
        <v>27</v>
      </c>
      <c r="H182" s="53" t="s">
        <v>209</v>
      </c>
      <c r="I182" s="53">
        <v>75</v>
      </c>
      <c r="J182" s="53">
        <v>52</v>
      </c>
      <c r="K182" s="53">
        <v>43</v>
      </c>
    </row>
    <row r="183" spans="1:11" ht="12.75" hidden="1" outlineLevel="2">
      <c r="A183" s="48" t="s">
        <v>231</v>
      </c>
      <c r="B183" s="50">
        <v>5017</v>
      </c>
      <c r="C183" s="53" t="s">
        <v>1316</v>
      </c>
      <c r="D183" s="53" t="s">
        <v>1182</v>
      </c>
      <c r="E183" s="53" t="s">
        <v>1245</v>
      </c>
      <c r="F183" s="53" t="s">
        <v>1199</v>
      </c>
      <c r="G183" s="53">
        <v>28</v>
      </c>
      <c r="H183" s="53" t="s">
        <v>209</v>
      </c>
      <c r="I183" s="53">
        <v>100</v>
      </c>
      <c r="J183" s="53">
        <v>73</v>
      </c>
      <c r="K183" s="53">
        <v>61</v>
      </c>
    </row>
    <row r="184" spans="1:11" ht="12.75" hidden="1" outlineLevel="2">
      <c r="A184" s="48" t="s">
        <v>232</v>
      </c>
      <c r="B184" s="50">
        <v>6589</v>
      </c>
      <c r="C184" s="53" t="s">
        <v>1227</v>
      </c>
      <c r="D184" s="53" t="s">
        <v>1182</v>
      </c>
      <c r="E184" s="53" t="s">
        <v>1245</v>
      </c>
      <c r="F184" s="53" t="s">
        <v>1199</v>
      </c>
      <c r="G184" s="53">
        <v>42</v>
      </c>
      <c r="H184" s="53" t="s">
        <v>106</v>
      </c>
      <c r="I184" s="53">
        <v>130</v>
      </c>
      <c r="J184" s="53">
        <v>109</v>
      </c>
      <c r="K184" s="53">
        <v>91</v>
      </c>
    </row>
    <row r="185" spans="1:11" ht="12.75" hidden="1" outlineLevel="2">
      <c r="A185" s="48" t="s">
        <v>233</v>
      </c>
      <c r="B185" s="50">
        <v>7321</v>
      </c>
      <c r="C185" s="53" t="s">
        <v>1248</v>
      </c>
      <c r="D185" s="53" t="s">
        <v>1182</v>
      </c>
      <c r="E185" s="53" t="s">
        <v>1245</v>
      </c>
      <c r="F185" s="53" t="s">
        <v>1199</v>
      </c>
      <c r="G185" s="53">
        <v>10</v>
      </c>
      <c r="H185" s="53" t="s">
        <v>106</v>
      </c>
      <c r="I185" s="53">
        <v>195</v>
      </c>
      <c r="J185" s="53">
        <v>131</v>
      </c>
      <c r="K185" s="53">
        <v>109</v>
      </c>
    </row>
    <row r="186" spans="1:11" ht="12.75" hidden="1" outlineLevel="2">
      <c r="A186" s="48" t="s">
        <v>234</v>
      </c>
      <c r="B186" s="50">
        <v>9259</v>
      </c>
      <c r="C186" s="53" t="s">
        <v>1250</v>
      </c>
      <c r="D186" s="53" t="s">
        <v>1182</v>
      </c>
      <c r="E186" s="53" t="s">
        <v>1245</v>
      </c>
      <c r="F186" s="53" t="s">
        <v>1199</v>
      </c>
      <c r="G186" s="53">
        <v>21</v>
      </c>
      <c r="H186" s="53" t="s">
        <v>111</v>
      </c>
      <c r="I186" s="53">
        <v>250</v>
      </c>
      <c r="J186" s="53">
        <v>218</v>
      </c>
      <c r="K186" s="53">
        <v>182</v>
      </c>
    </row>
    <row r="187" spans="1:11" ht="12.75" hidden="1" outlineLevel="2">
      <c r="A187" s="48" t="s">
        <v>235</v>
      </c>
      <c r="B187" s="50">
        <v>9690</v>
      </c>
      <c r="C187" s="53" t="s">
        <v>1233</v>
      </c>
      <c r="D187" s="53" t="s">
        <v>1182</v>
      </c>
      <c r="E187" s="53" t="s">
        <v>1245</v>
      </c>
      <c r="F187" s="53" t="s">
        <v>1199</v>
      </c>
      <c r="G187" s="53">
        <v>21</v>
      </c>
      <c r="H187" s="53" t="s">
        <v>111</v>
      </c>
      <c r="I187" s="53">
        <v>280</v>
      </c>
      <c r="J187" s="53">
        <v>308</v>
      </c>
      <c r="K187" s="53">
        <v>257</v>
      </c>
    </row>
    <row r="188" spans="1:11" ht="12.75" hidden="1" outlineLevel="2">
      <c r="A188" s="48" t="s">
        <v>236</v>
      </c>
      <c r="B188" s="50">
        <v>9905</v>
      </c>
      <c r="C188" s="53" t="s">
        <v>1253</v>
      </c>
      <c r="D188" s="53" t="s">
        <v>1182</v>
      </c>
      <c r="E188" s="53" t="s">
        <v>1245</v>
      </c>
      <c r="F188" s="53" t="s">
        <v>1199</v>
      </c>
      <c r="G188" s="53">
        <v>17</v>
      </c>
      <c r="H188" s="53" t="s">
        <v>111</v>
      </c>
      <c r="I188" s="53">
        <v>370</v>
      </c>
      <c r="J188" s="53">
        <v>428</v>
      </c>
      <c r="K188" s="53">
        <v>357</v>
      </c>
    </row>
    <row r="189" spans="1:11" ht="12.75" hidden="1" outlineLevel="2">
      <c r="A189" s="48" t="s">
        <v>237</v>
      </c>
      <c r="B189" s="50">
        <v>15503</v>
      </c>
      <c r="C189" s="53" t="s">
        <v>1237</v>
      </c>
      <c r="D189" s="53" t="s">
        <v>1182</v>
      </c>
      <c r="E189" s="53" t="s">
        <v>1245</v>
      </c>
      <c r="F189" s="53" t="s">
        <v>1199</v>
      </c>
      <c r="G189" s="53">
        <v>23</v>
      </c>
      <c r="H189" s="53" t="s">
        <v>195</v>
      </c>
      <c r="I189" s="53">
        <v>450</v>
      </c>
      <c r="J189" s="53">
        <v>600</v>
      </c>
      <c r="K189" s="53">
        <v>500</v>
      </c>
    </row>
    <row r="190" spans="1:11" ht="12.75" hidden="1" outlineLevel="2">
      <c r="A190" s="48" t="s">
        <v>238</v>
      </c>
      <c r="B190" s="50">
        <v>16235</v>
      </c>
      <c r="C190" s="53" t="s">
        <v>1239</v>
      </c>
      <c r="D190" s="53" t="s">
        <v>1182</v>
      </c>
      <c r="E190" s="53" t="s">
        <v>1245</v>
      </c>
      <c r="F190" s="53" t="s">
        <v>1199</v>
      </c>
      <c r="G190" s="53">
        <v>33</v>
      </c>
      <c r="H190" s="53" t="s">
        <v>195</v>
      </c>
      <c r="I190" s="53">
        <v>675</v>
      </c>
      <c r="J190" s="53">
        <v>856</v>
      </c>
      <c r="K190" s="53">
        <v>713</v>
      </c>
    </row>
    <row r="191" spans="1:11" ht="12.75" outlineLevel="1" collapsed="1">
      <c r="A191" s="129" t="s">
        <v>98</v>
      </c>
      <c r="B191" s="130"/>
      <c r="C191" s="130"/>
      <c r="D191" s="130"/>
      <c r="E191" s="130"/>
      <c r="F191" s="130"/>
      <c r="G191" s="130"/>
      <c r="H191" s="130"/>
      <c r="I191" s="130"/>
      <c r="J191" s="130"/>
      <c r="K191" s="131"/>
    </row>
    <row r="192" spans="1:11" ht="12.75" hidden="1" outlineLevel="2">
      <c r="A192" s="48" t="s">
        <v>239</v>
      </c>
      <c r="B192" s="50">
        <v>3768</v>
      </c>
      <c r="C192" s="53" t="s">
        <v>1264</v>
      </c>
      <c r="D192" s="53" t="s">
        <v>1182</v>
      </c>
      <c r="E192" s="53" t="s">
        <v>1257</v>
      </c>
      <c r="F192" s="53" t="s">
        <v>1199</v>
      </c>
      <c r="G192" s="53">
        <v>25</v>
      </c>
      <c r="H192" s="53" t="s">
        <v>209</v>
      </c>
      <c r="I192" s="53">
        <v>58</v>
      </c>
      <c r="J192" s="53">
        <v>22</v>
      </c>
      <c r="K192" s="53">
        <v>17.4</v>
      </c>
    </row>
    <row r="193" spans="1:11" ht="12.75" hidden="1" outlineLevel="2">
      <c r="A193" s="48" t="s">
        <v>240</v>
      </c>
      <c r="B193" s="50">
        <v>4307</v>
      </c>
      <c r="C193" s="53" t="s">
        <v>1186</v>
      </c>
      <c r="D193" s="53" t="s">
        <v>1182</v>
      </c>
      <c r="E193" s="53" t="s">
        <v>1257</v>
      </c>
      <c r="F193" s="53" t="s">
        <v>1199</v>
      </c>
      <c r="G193" s="53">
        <v>25</v>
      </c>
      <c r="H193" s="53" t="s">
        <v>106</v>
      </c>
      <c r="I193" s="53">
        <v>75</v>
      </c>
      <c r="J193" s="53">
        <v>44</v>
      </c>
      <c r="K193" s="53">
        <v>35</v>
      </c>
    </row>
    <row r="194" spans="1:11" ht="12.75" hidden="1" outlineLevel="2">
      <c r="A194" s="48" t="s">
        <v>241</v>
      </c>
      <c r="B194" s="50">
        <v>5017</v>
      </c>
      <c r="C194" s="53" t="s">
        <v>1267</v>
      </c>
      <c r="D194" s="53" t="s">
        <v>1182</v>
      </c>
      <c r="E194" s="53" t="s">
        <v>1257</v>
      </c>
      <c r="F194" s="53" t="s">
        <v>1199</v>
      </c>
      <c r="G194" s="53">
        <v>24</v>
      </c>
      <c r="H194" s="53" t="s">
        <v>209</v>
      </c>
      <c r="I194" s="53">
        <v>100</v>
      </c>
      <c r="J194" s="53">
        <v>60</v>
      </c>
      <c r="K194" s="53">
        <v>48</v>
      </c>
    </row>
    <row r="195" spans="1:11" ht="12.75" hidden="1" outlineLevel="2">
      <c r="A195" s="48" t="s">
        <v>242</v>
      </c>
      <c r="B195" s="50">
        <v>6589</v>
      </c>
      <c r="C195" s="53" t="s">
        <v>1269</v>
      </c>
      <c r="D195" s="53" t="s">
        <v>1182</v>
      </c>
      <c r="E195" s="53" t="s">
        <v>1257</v>
      </c>
      <c r="F195" s="53" t="s">
        <v>1199</v>
      </c>
      <c r="G195" s="53">
        <v>26</v>
      </c>
      <c r="H195" s="53" t="s">
        <v>106</v>
      </c>
      <c r="I195" s="53">
        <v>130</v>
      </c>
      <c r="J195" s="53">
        <v>81</v>
      </c>
      <c r="K195" s="53">
        <v>65</v>
      </c>
    </row>
    <row r="196" spans="1:11" ht="12.75" hidden="1" outlineLevel="2">
      <c r="A196" s="48" t="s">
        <v>243</v>
      </c>
      <c r="B196" s="50">
        <v>7321</v>
      </c>
      <c r="C196" s="53" t="s">
        <v>1271</v>
      </c>
      <c r="D196" s="53" t="s">
        <v>1182</v>
      </c>
      <c r="E196" s="53" t="s">
        <v>1257</v>
      </c>
      <c r="F196" s="53" t="s">
        <v>1199</v>
      </c>
      <c r="G196" s="53">
        <v>10</v>
      </c>
      <c r="H196" s="53" t="s">
        <v>106</v>
      </c>
      <c r="I196" s="53">
        <v>195</v>
      </c>
      <c r="J196" s="53">
        <v>98</v>
      </c>
      <c r="K196" s="53">
        <v>78</v>
      </c>
    </row>
    <row r="197" spans="1:11" ht="12.75" hidden="1" outlineLevel="2">
      <c r="A197" s="48" t="s">
        <v>244</v>
      </c>
      <c r="B197" s="50">
        <v>9259</v>
      </c>
      <c r="C197" s="53" t="s">
        <v>1229</v>
      </c>
      <c r="D197" s="53" t="s">
        <v>1182</v>
      </c>
      <c r="E197" s="53" t="s">
        <v>1257</v>
      </c>
      <c r="F197" s="53" t="s">
        <v>1199</v>
      </c>
      <c r="G197" s="53">
        <v>19</v>
      </c>
      <c r="H197" s="53" t="s">
        <v>111</v>
      </c>
      <c r="I197" s="53">
        <v>250</v>
      </c>
      <c r="J197" s="53">
        <v>163</v>
      </c>
      <c r="K197" s="53">
        <v>130</v>
      </c>
    </row>
    <row r="198" spans="1:11" ht="12.75" hidden="1" outlineLevel="2">
      <c r="A198" s="48" t="s">
        <v>245</v>
      </c>
      <c r="B198" s="50">
        <v>9690</v>
      </c>
      <c r="C198" s="53" t="s">
        <v>1274</v>
      </c>
      <c r="D198" s="53" t="s">
        <v>1182</v>
      </c>
      <c r="E198" s="53" t="s">
        <v>1257</v>
      </c>
      <c r="F198" s="53" t="s">
        <v>1199</v>
      </c>
      <c r="G198" s="53">
        <v>19</v>
      </c>
      <c r="H198" s="53" t="s">
        <v>111</v>
      </c>
      <c r="I198" s="53">
        <v>280</v>
      </c>
      <c r="J198" s="53">
        <v>244</v>
      </c>
      <c r="K198" s="53">
        <v>195</v>
      </c>
    </row>
    <row r="199" spans="1:11" ht="12.75" hidden="1" outlineLevel="2">
      <c r="A199" s="48" t="s">
        <v>246</v>
      </c>
      <c r="B199" s="50">
        <v>9905</v>
      </c>
      <c r="C199" s="53" t="s">
        <v>1276</v>
      </c>
      <c r="D199" s="53" t="s">
        <v>1182</v>
      </c>
      <c r="E199" s="53" t="s">
        <v>1257</v>
      </c>
      <c r="F199" s="53" t="s">
        <v>1199</v>
      </c>
      <c r="G199" s="53">
        <v>16</v>
      </c>
      <c r="H199" s="53" t="s">
        <v>111</v>
      </c>
      <c r="I199" s="53">
        <v>370</v>
      </c>
      <c r="J199" s="53">
        <v>338</v>
      </c>
      <c r="K199" s="53">
        <v>270</v>
      </c>
    </row>
    <row r="200" spans="1:11" ht="12.75" hidden="1" outlineLevel="2">
      <c r="A200" s="48" t="s">
        <v>247</v>
      </c>
      <c r="B200" s="50">
        <v>15503</v>
      </c>
      <c r="C200" s="53" t="s">
        <v>1235</v>
      </c>
      <c r="D200" s="53" t="s">
        <v>1182</v>
      </c>
      <c r="E200" s="53" t="s">
        <v>1257</v>
      </c>
      <c r="F200" s="53" t="s">
        <v>1199</v>
      </c>
      <c r="G200" s="53">
        <v>21</v>
      </c>
      <c r="H200" s="53" t="s">
        <v>195</v>
      </c>
      <c r="I200" s="53">
        <v>450</v>
      </c>
      <c r="J200" s="53">
        <v>463</v>
      </c>
      <c r="K200" s="53">
        <v>370</v>
      </c>
    </row>
    <row r="201" spans="1:11" ht="12.75" hidden="1" outlineLevel="2">
      <c r="A201" s="48" t="s">
        <v>248</v>
      </c>
      <c r="B201" s="50">
        <v>16235</v>
      </c>
      <c r="C201" s="53" t="s">
        <v>1279</v>
      </c>
      <c r="D201" s="53" t="s">
        <v>1182</v>
      </c>
      <c r="E201" s="53" t="s">
        <v>1257</v>
      </c>
      <c r="F201" s="53" t="s">
        <v>1199</v>
      </c>
      <c r="G201" s="53">
        <v>29</v>
      </c>
      <c r="H201" s="53" t="s">
        <v>195</v>
      </c>
      <c r="I201" s="53">
        <v>675</v>
      </c>
      <c r="J201" s="53">
        <v>653</v>
      </c>
      <c r="K201" s="53">
        <v>522</v>
      </c>
    </row>
    <row r="202" spans="1:11" ht="12.75" outlineLevel="1" collapsed="1">
      <c r="A202" s="129" t="s">
        <v>99</v>
      </c>
      <c r="B202" s="130"/>
      <c r="C202" s="130"/>
      <c r="D202" s="130"/>
      <c r="E202" s="130"/>
      <c r="F202" s="130"/>
      <c r="G202" s="130"/>
      <c r="H202" s="130"/>
      <c r="I202" s="130"/>
      <c r="J202" s="130"/>
      <c r="K202" s="131"/>
    </row>
    <row r="203" spans="1:11" ht="12.75" hidden="1" outlineLevel="2">
      <c r="A203" s="48" t="s">
        <v>249</v>
      </c>
      <c r="B203" s="50">
        <v>4522</v>
      </c>
      <c r="C203" s="53" t="s">
        <v>1311</v>
      </c>
      <c r="D203" s="53" t="s">
        <v>1182</v>
      </c>
      <c r="E203" s="53" t="s">
        <v>1304</v>
      </c>
      <c r="F203" s="53" t="s">
        <v>1199</v>
      </c>
      <c r="G203" s="53">
        <v>23</v>
      </c>
      <c r="H203" s="53" t="s">
        <v>209</v>
      </c>
      <c r="I203" s="53">
        <v>105</v>
      </c>
      <c r="J203" s="53">
        <v>41</v>
      </c>
      <c r="K203" s="53">
        <v>30</v>
      </c>
    </row>
    <row r="204" spans="1:11" ht="12.75" hidden="1" outlineLevel="2">
      <c r="A204" s="48" t="s">
        <v>250</v>
      </c>
      <c r="B204" s="50">
        <v>5017</v>
      </c>
      <c r="C204" s="53" t="s">
        <v>1189</v>
      </c>
      <c r="D204" s="53" t="s">
        <v>1182</v>
      </c>
      <c r="E204" s="53" t="s">
        <v>1304</v>
      </c>
      <c r="F204" s="53" t="s">
        <v>1199</v>
      </c>
      <c r="G204" s="53">
        <v>24</v>
      </c>
      <c r="H204" s="53" t="s">
        <v>209</v>
      </c>
      <c r="I204" s="53">
        <v>140</v>
      </c>
      <c r="J204" s="53">
        <v>58</v>
      </c>
      <c r="K204" s="53">
        <v>43</v>
      </c>
    </row>
    <row r="205" spans="1:11" ht="12.75" hidden="1" outlineLevel="2">
      <c r="A205" s="48" t="s">
        <v>251</v>
      </c>
      <c r="B205" s="50">
        <v>6589</v>
      </c>
      <c r="C205" s="53" t="s">
        <v>1316</v>
      </c>
      <c r="D205" s="53" t="s">
        <v>1182</v>
      </c>
      <c r="E205" s="53" t="s">
        <v>1304</v>
      </c>
      <c r="F205" s="53" t="s">
        <v>1199</v>
      </c>
      <c r="G205" s="53">
        <v>26</v>
      </c>
      <c r="H205" s="53" t="s">
        <v>106</v>
      </c>
      <c r="I205" s="53">
        <v>155</v>
      </c>
      <c r="J205" s="53">
        <v>81</v>
      </c>
      <c r="K205" s="53">
        <v>60</v>
      </c>
    </row>
    <row r="206" spans="1:11" ht="12.75" hidden="1" outlineLevel="2">
      <c r="A206" s="48" t="s">
        <v>252</v>
      </c>
      <c r="B206" s="50">
        <v>7321</v>
      </c>
      <c r="C206" s="53" t="s">
        <v>1271</v>
      </c>
      <c r="D206" s="53" t="s">
        <v>1182</v>
      </c>
      <c r="E206" s="53" t="s">
        <v>1304</v>
      </c>
      <c r="F206" s="53" t="s">
        <v>1199</v>
      </c>
      <c r="G206" s="53">
        <v>9</v>
      </c>
      <c r="H206" s="53" t="s">
        <v>106</v>
      </c>
      <c r="I206" s="53">
        <v>275</v>
      </c>
      <c r="J206" s="53">
        <v>105</v>
      </c>
      <c r="K206" s="53">
        <v>78</v>
      </c>
    </row>
    <row r="207" spans="1:11" ht="12.75" hidden="1" outlineLevel="2">
      <c r="A207" s="48" t="s">
        <v>253</v>
      </c>
      <c r="B207" s="50">
        <v>9259</v>
      </c>
      <c r="C207" s="53" t="s">
        <v>1319</v>
      </c>
      <c r="D207" s="53" t="s">
        <v>1182</v>
      </c>
      <c r="E207" s="53" t="s">
        <v>1304</v>
      </c>
      <c r="F207" s="53" t="s">
        <v>1199</v>
      </c>
      <c r="G207" s="53">
        <v>19</v>
      </c>
      <c r="H207" s="53" t="s">
        <v>111</v>
      </c>
      <c r="I207" s="53">
        <v>350</v>
      </c>
      <c r="J207" s="53">
        <v>170</v>
      </c>
      <c r="K207" s="53">
        <v>126</v>
      </c>
    </row>
    <row r="208" spans="1:11" ht="12.75" hidden="1" outlineLevel="2">
      <c r="A208" s="48" t="s">
        <v>254</v>
      </c>
      <c r="B208" s="50">
        <v>9690</v>
      </c>
      <c r="C208" s="53" t="s">
        <v>1198</v>
      </c>
      <c r="D208" s="53" t="s">
        <v>1182</v>
      </c>
      <c r="E208" s="53" t="s">
        <v>1304</v>
      </c>
      <c r="F208" s="53" t="s">
        <v>1199</v>
      </c>
      <c r="G208" s="53">
        <v>19</v>
      </c>
      <c r="H208" s="53" t="s">
        <v>111</v>
      </c>
      <c r="I208" s="53">
        <v>420</v>
      </c>
      <c r="J208" s="53">
        <v>235</v>
      </c>
      <c r="K208" s="53">
        <v>174</v>
      </c>
    </row>
    <row r="209" spans="1:11" ht="12.75" hidden="1" outlineLevel="2">
      <c r="A209" s="48" t="s">
        <v>255</v>
      </c>
      <c r="B209" s="50">
        <v>9905</v>
      </c>
      <c r="C209" s="53" t="s">
        <v>1233</v>
      </c>
      <c r="D209" s="53" t="s">
        <v>1182</v>
      </c>
      <c r="E209" s="53" t="s">
        <v>1304</v>
      </c>
      <c r="F209" s="53" t="s">
        <v>1199</v>
      </c>
      <c r="G209" s="53">
        <v>28</v>
      </c>
      <c r="H209" s="53" t="s">
        <v>111</v>
      </c>
      <c r="I209" s="53">
        <v>560</v>
      </c>
      <c r="J209" s="53">
        <v>347</v>
      </c>
      <c r="K209" s="53">
        <v>257</v>
      </c>
    </row>
    <row r="210" spans="1:11" ht="12.75" hidden="1" outlineLevel="2">
      <c r="A210" s="48" t="s">
        <v>256</v>
      </c>
      <c r="B210" s="50">
        <v>15503</v>
      </c>
      <c r="C210" s="53" t="s">
        <v>1323</v>
      </c>
      <c r="D210" s="53" t="s">
        <v>1182</v>
      </c>
      <c r="E210" s="53" t="s">
        <v>1304</v>
      </c>
      <c r="F210" s="53" t="s">
        <v>1199</v>
      </c>
      <c r="G210" s="53">
        <v>21</v>
      </c>
      <c r="H210" s="53" t="s">
        <v>195</v>
      </c>
      <c r="I210" s="53">
        <v>620</v>
      </c>
      <c r="J210" s="53">
        <v>470</v>
      </c>
      <c r="K210" s="53">
        <v>348</v>
      </c>
    </row>
    <row r="211" spans="1:11" ht="12.75" hidden="1" outlineLevel="2">
      <c r="A211" s="48" t="s">
        <v>257</v>
      </c>
      <c r="B211" s="50">
        <v>16235</v>
      </c>
      <c r="C211" s="53" t="s">
        <v>1237</v>
      </c>
      <c r="D211" s="53" t="s">
        <v>1182</v>
      </c>
      <c r="E211" s="53" t="s">
        <v>1304</v>
      </c>
      <c r="F211" s="53" t="s">
        <v>1199</v>
      </c>
      <c r="G211" s="53">
        <v>29</v>
      </c>
      <c r="H211" s="53" t="s">
        <v>195</v>
      </c>
      <c r="I211" s="53">
        <v>820</v>
      </c>
      <c r="J211" s="53">
        <v>675</v>
      </c>
      <c r="K211" s="53">
        <v>500</v>
      </c>
    </row>
    <row r="212" spans="1:11" ht="12.75">
      <c r="A212" s="120" t="s">
        <v>94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2"/>
    </row>
    <row r="213" spans="1:11" ht="12.75" outlineLevel="1" collapsed="1">
      <c r="A213" s="126" t="s">
        <v>1413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8"/>
    </row>
    <row r="214" spans="1:11" ht="12.75" hidden="1" outlineLevel="2">
      <c r="A214" s="48" t="s">
        <v>1414</v>
      </c>
      <c r="B214" s="50">
        <v>2498</v>
      </c>
      <c r="C214" s="49" t="s">
        <v>1415</v>
      </c>
      <c r="D214" s="49" t="s">
        <v>1416</v>
      </c>
      <c r="E214" s="49" t="s">
        <v>1179</v>
      </c>
      <c r="F214" s="49" t="s">
        <v>1199</v>
      </c>
      <c r="G214" s="49">
        <v>30</v>
      </c>
      <c r="H214" s="49" t="s">
        <v>1417</v>
      </c>
      <c r="I214" s="49">
        <v>45</v>
      </c>
      <c r="J214" s="49">
        <v>14.3</v>
      </c>
      <c r="K214" s="49">
        <v>13</v>
      </c>
    </row>
    <row r="215" spans="1:11" ht="12.75" hidden="1" outlineLevel="2">
      <c r="A215" s="48" t="s">
        <v>1418</v>
      </c>
      <c r="B215" s="50">
        <v>2896</v>
      </c>
      <c r="C215" s="49" t="s">
        <v>1419</v>
      </c>
      <c r="D215" s="49" t="s">
        <v>1416</v>
      </c>
      <c r="E215" s="49" t="s">
        <v>1179</v>
      </c>
      <c r="F215" s="49" t="s">
        <v>1199</v>
      </c>
      <c r="G215" s="49">
        <v>30</v>
      </c>
      <c r="H215" s="49" t="s">
        <v>1420</v>
      </c>
      <c r="I215" s="49">
        <v>74</v>
      </c>
      <c r="J215" s="49">
        <v>27.1</v>
      </c>
      <c r="K215" s="49">
        <v>24.6376811594203</v>
      </c>
    </row>
    <row r="216" spans="1:11" ht="12.75" hidden="1" outlineLevel="2">
      <c r="A216" s="48" t="s">
        <v>1421</v>
      </c>
      <c r="B216" s="50">
        <v>4210</v>
      </c>
      <c r="C216" s="49" t="s">
        <v>1422</v>
      </c>
      <c r="D216" s="49" t="s">
        <v>1416</v>
      </c>
      <c r="E216" s="49" t="s">
        <v>1179</v>
      </c>
      <c r="F216" s="49" t="s">
        <v>1199</v>
      </c>
      <c r="G216" s="49">
        <v>21</v>
      </c>
      <c r="H216" s="49" t="s">
        <v>1200</v>
      </c>
      <c r="I216" s="49">
        <v>122</v>
      </c>
      <c r="J216" s="49">
        <v>49.4</v>
      </c>
      <c r="K216" s="49">
        <v>44.9275362318841</v>
      </c>
    </row>
    <row r="217" spans="1:11" ht="12.75" hidden="1" outlineLevel="2">
      <c r="A217" s="48" t="s">
        <v>1423</v>
      </c>
      <c r="B217" s="50">
        <v>6621</v>
      </c>
      <c r="C217" s="49" t="s">
        <v>1235</v>
      </c>
      <c r="D217" s="49" t="s">
        <v>1416</v>
      </c>
      <c r="E217" s="49" t="s">
        <v>1179</v>
      </c>
      <c r="F217" s="49" t="s">
        <v>1199</v>
      </c>
      <c r="G217" s="49">
        <v>18</v>
      </c>
      <c r="H217" s="49" t="s">
        <v>1200</v>
      </c>
      <c r="I217" s="49">
        <v>250</v>
      </c>
      <c r="J217" s="49">
        <v>135.3</v>
      </c>
      <c r="K217" s="49">
        <v>123</v>
      </c>
    </row>
    <row r="218" spans="1:11" ht="12.75" hidden="1" outlineLevel="2">
      <c r="A218" s="48" t="s">
        <v>1424</v>
      </c>
      <c r="B218" s="50">
        <v>7655</v>
      </c>
      <c r="C218" s="49" t="s">
        <v>1237</v>
      </c>
      <c r="D218" s="49" t="s">
        <v>1416</v>
      </c>
      <c r="E218" s="49" t="s">
        <v>1179</v>
      </c>
      <c r="F218" s="49" t="s">
        <v>1199</v>
      </c>
      <c r="G218" s="49">
        <v>18</v>
      </c>
      <c r="H218" s="49" t="s">
        <v>1200</v>
      </c>
      <c r="I218" s="49">
        <v>300</v>
      </c>
      <c r="J218" s="49">
        <v>183.3</v>
      </c>
      <c r="K218" s="49">
        <v>166.666666666667</v>
      </c>
    </row>
    <row r="219" spans="1:11" ht="12.75" hidden="1" outlineLevel="2">
      <c r="A219" s="48" t="s">
        <v>1425</v>
      </c>
      <c r="B219" s="50">
        <v>8699</v>
      </c>
      <c r="C219" s="49" t="s">
        <v>1426</v>
      </c>
      <c r="D219" s="49" t="s">
        <v>1416</v>
      </c>
      <c r="E219" s="49" t="s">
        <v>1179</v>
      </c>
      <c r="F219" s="49" t="s">
        <v>1199</v>
      </c>
      <c r="G219" s="49">
        <v>18</v>
      </c>
      <c r="H219" s="49" t="s">
        <v>1200</v>
      </c>
      <c r="I219" s="49">
        <v>365</v>
      </c>
      <c r="J219" s="49">
        <v>302.9</v>
      </c>
      <c r="K219" s="49">
        <v>275.36231884058</v>
      </c>
    </row>
    <row r="220" spans="1:11" ht="12.75" hidden="1" outlineLevel="2">
      <c r="A220" s="48" t="s">
        <v>1427</v>
      </c>
      <c r="B220" s="50">
        <v>11218</v>
      </c>
      <c r="C220" s="49" t="s">
        <v>1428</v>
      </c>
      <c r="D220" s="49" t="s">
        <v>1416</v>
      </c>
      <c r="E220" s="49" t="s">
        <v>1179</v>
      </c>
      <c r="F220" s="49" t="s">
        <v>1199</v>
      </c>
      <c r="G220" s="49">
        <v>26</v>
      </c>
      <c r="H220" s="49" t="s">
        <v>1205</v>
      </c>
      <c r="I220" s="49">
        <v>450</v>
      </c>
      <c r="J220" s="49">
        <v>414.5</v>
      </c>
      <c r="K220" s="49">
        <v>376.811594202899</v>
      </c>
    </row>
    <row r="221" spans="1:11" ht="12.75" hidden="1" outlineLevel="2">
      <c r="A221" s="48" t="s">
        <v>1429</v>
      </c>
      <c r="B221" s="50">
        <v>16795</v>
      </c>
      <c r="C221" s="49" t="s">
        <v>1430</v>
      </c>
      <c r="D221" s="49" t="s">
        <v>1416</v>
      </c>
      <c r="E221" s="49" t="s">
        <v>1179</v>
      </c>
      <c r="F221" s="49" t="s">
        <v>1199</v>
      </c>
      <c r="G221" s="49">
        <v>22</v>
      </c>
      <c r="H221" s="49" t="s">
        <v>1212</v>
      </c>
      <c r="I221" s="49">
        <v>680</v>
      </c>
      <c r="J221" s="49">
        <v>605.8</v>
      </c>
      <c r="K221" s="49">
        <v>550.724637681159</v>
      </c>
    </row>
    <row r="222" spans="1:11" ht="12.75" hidden="1" outlineLevel="2">
      <c r="A222" s="48" t="s">
        <v>1431</v>
      </c>
      <c r="B222" s="50">
        <v>23416</v>
      </c>
      <c r="C222" s="49" t="s">
        <v>1432</v>
      </c>
      <c r="D222" s="49" t="s">
        <v>1416</v>
      </c>
      <c r="E222" s="49" t="s">
        <v>1179</v>
      </c>
      <c r="F222" s="49" t="s">
        <v>1199</v>
      </c>
      <c r="G222" s="49">
        <v>32</v>
      </c>
      <c r="H222" s="49" t="s">
        <v>1212</v>
      </c>
      <c r="I222" s="49">
        <v>1040</v>
      </c>
      <c r="J222" s="49">
        <v>860.9</v>
      </c>
      <c r="K222" s="49">
        <v>782.608695652174</v>
      </c>
    </row>
    <row r="223" spans="1:11" ht="12.75" hidden="1" outlineLevel="2">
      <c r="A223" s="48" t="s">
        <v>1433</v>
      </c>
      <c r="B223" s="50">
        <v>30736</v>
      </c>
      <c r="C223" s="49" t="s">
        <v>1434</v>
      </c>
      <c r="D223" s="49" t="s">
        <v>1416</v>
      </c>
      <c r="E223" s="49" t="s">
        <v>1179</v>
      </c>
      <c r="F223" s="49" t="s">
        <v>1199</v>
      </c>
      <c r="G223" s="49">
        <v>46</v>
      </c>
      <c r="H223" s="49" t="s">
        <v>1325</v>
      </c>
      <c r="I223" s="49">
        <v>1480</v>
      </c>
      <c r="J223" s="49">
        <v>1243.5</v>
      </c>
      <c r="K223" s="49">
        <v>1130.4347826087</v>
      </c>
    </row>
    <row r="224" spans="1:11" ht="12.75" outlineLevel="1" collapsed="1">
      <c r="A224" s="123" t="s">
        <v>1435</v>
      </c>
      <c r="B224" s="124"/>
      <c r="C224" s="124"/>
      <c r="D224" s="124"/>
      <c r="E224" s="124"/>
      <c r="F224" s="124"/>
      <c r="G224" s="124"/>
      <c r="H224" s="124"/>
      <c r="I224" s="124"/>
      <c r="J224" s="124"/>
      <c r="K224" s="125"/>
    </row>
    <row r="225" spans="1:11" ht="12.75" hidden="1" outlineLevel="2">
      <c r="A225" s="48" t="s">
        <v>1436</v>
      </c>
      <c r="B225" s="50">
        <v>2498</v>
      </c>
      <c r="C225" s="49" t="s">
        <v>1287</v>
      </c>
      <c r="D225" s="49" t="s">
        <v>1416</v>
      </c>
      <c r="E225" s="49" t="s">
        <v>1215</v>
      </c>
      <c r="F225" s="49" t="s">
        <v>1199</v>
      </c>
      <c r="G225" s="49">
        <v>21</v>
      </c>
      <c r="H225" s="49" t="s">
        <v>1417</v>
      </c>
      <c r="I225" s="49">
        <v>45</v>
      </c>
      <c r="J225" s="49">
        <v>10</v>
      </c>
      <c r="K225" s="49">
        <v>8.7</v>
      </c>
    </row>
    <row r="226" spans="1:11" ht="12.75" hidden="1" outlineLevel="2">
      <c r="A226" s="48" t="s">
        <v>1437</v>
      </c>
      <c r="B226" s="50">
        <v>2896</v>
      </c>
      <c r="C226" s="49" t="s">
        <v>1290</v>
      </c>
      <c r="D226" s="49" t="s">
        <v>1416</v>
      </c>
      <c r="E226" s="49" t="s">
        <v>1215</v>
      </c>
      <c r="F226" s="49" t="s">
        <v>1199</v>
      </c>
      <c r="G226" s="49">
        <v>21</v>
      </c>
      <c r="H226" s="49" t="s">
        <v>1420</v>
      </c>
      <c r="I226" s="49">
        <v>74</v>
      </c>
      <c r="J226" s="49">
        <v>20</v>
      </c>
      <c r="K226" s="49">
        <v>17.4</v>
      </c>
    </row>
    <row r="227" spans="1:11" ht="12.75" hidden="1" outlineLevel="2">
      <c r="A227" s="48" t="s">
        <v>1438</v>
      </c>
      <c r="B227" s="50">
        <v>4210</v>
      </c>
      <c r="C227" s="49" t="s">
        <v>1227</v>
      </c>
      <c r="D227" s="49" t="s">
        <v>1416</v>
      </c>
      <c r="E227" s="49" t="s">
        <v>1215</v>
      </c>
      <c r="F227" s="49" t="s">
        <v>1199</v>
      </c>
      <c r="G227" s="49">
        <v>21</v>
      </c>
      <c r="H227" s="49" t="s">
        <v>1200</v>
      </c>
      <c r="I227" s="49">
        <v>122</v>
      </c>
      <c r="J227" s="49">
        <v>35</v>
      </c>
      <c r="K227" s="49">
        <v>30.4</v>
      </c>
    </row>
    <row r="228" spans="1:11" ht="12.75" hidden="1" outlineLevel="2">
      <c r="A228" s="48" t="s">
        <v>1439</v>
      </c>
      <c r="B228" s="50">
        <v>6589</v>
      </c>
      <c r="C228" s="49" t="s">
        <v>1440</v>
      </c>
      <c r="D228" s="49" t="s">
        <v>1416</v>
      </c>
      <c r="E228" s="49" t="s">
        <v>1215</v>
      </c>
      <c r="F228" s="49" t="s">
        <v>1199</v>
      </c>
      <c r="G228" s="49">
        <v>14</v>
      </c>
      <c r="H228" s="49" t="s">
        <v>1200</v>
      </c>
      <c r="I228" s="49">
        <v>250</v>
      </c>
      <c r="J228" s="49">
        <v>90.9</v>
      </c>
      <c r="K228" s="49">
        <v>79</v>
      </c>
    </row>
    <row r="229" spans="1:11" ht="12.75" hidden="1" outlineLevel="2">
      <c r="A229" s="48" t="s">
        <v>1441</v>
      </c>
      <c r="B229" s="50">
        <v>7472</v>
      </c>
      <c r="C229" s="49" t="s">
        <v>1235</v>
      </c>
      <c r="D229" s="49" t="s">
        <v>1416</v>
      </c>
      <c r="E229" s="49" t="s">
        <v>1215</v>
      </c>
      <c r="F229" s="49" t="s">
        <v>1199</v>
      </c>
      <c r="G229" s="49">
        <v>14</v>
      </c>
      <c r="H229" s="49" t="s">
        <v>1200</v>
      </c>
      <c r="I229" s="49">
        <v>300</v>
      </c>
      <c r="J229" s="49">
        <v>141.7</v>
      </c>
      <c r="K229" s="49">
        <v>123.2</v>
      </c>
    </row>
    <row r="230" spans="1:11" ht="12.75" hidden="1" outlineLevel="2">
      <c r="A230" s="48" t="s">
        <v>1442</v>
      </c>
      <c r="B230" s="50">
        <v>8365</v>
      </c>
      <c r="C230" s="49" t="s">
        <v>1443</v>
      </c>
      <c r="D230" s="49" t="s">
        <v>1416</v>
      </c>
      <c r="E230" s="49" t="s">
        <v>1215</v>
      </c>
      <c r="F230" s="49" t="s">
        <v>1199</v>
      </c>
      <c r="G230" s="49">
        <v>14</v>
      </c>
      <c r="H230" s="49" t="s">
        <v>1200</v>
      </c>
      <c r="I230" s="49">
        <v>310</v>
      </c>
      <c r="J230" s="49">
        <v>203.3</v>
      </c>
      <c r="K230" s="49">
        <v>176.8</v>
      </c>
    </row>
    <row r="231" spans="1:11" ht="12.75" hidden="1" outlineLevel="2">
      <c r="A231" s="48" t="s">
        <v>1444</v>
      </c>
      <c r="B231" s="50">
        <v>10712</v>
      </c>
      <c r="C231" s="49" t="s">
        <v>1445</v>
      </c>
      <c r="D231" s="49" t="s">
        <v>1416</v>
      </c>
      <c r="E231" s="49" t="s">
        <v>1215</v>
      </c>
      <c r="F231" s="49" t="s">
        <v>1199</v>
      </c>
      <c r="G231" s="49">
        <v>20</v>
      </c>
      <c r="H231" s="49" t="s">
        <v>1205</v>
      </c>
      <c r="I231" s="49">
        <v>450</v>
      </c>
      <c r="J231" s="49">
        <v>275</v>
      </c>
      <c r="K231" s="49">
        <v>239.1</v>
      </c>
    </row>
    <row r="232" spans="1:11" ht="12.75" hidden="1" outlineLevel="2">
      <c r="A232" s="48" t="s">
        <v>1446</v>
      </c>
      <c r="B232" s="50">
        <v>16041</v>
      </c>
      <c r="C232" s="49" t="s">
        <v>1241</v>
      </c>
      <c r="D232" s="49" t="s">
        <v>1416</v>
      </c>
      <c r="E232" s="49" t="s">
        <v>1215</v>
      </c>
      <c r="F232" s="49" t="s">
        <v>1199</v>
      </c>
      <c r="G232" s="49">
        <v>17</v>
      </c>
      <c r="H232" s="49" t="s">
        <v>1212</v>
      </c>
      <c r="I232" s="49">
        <v>660</v>
      </c>
      <c r="J232" s="49">
        <v>383.3</v>
      </c>
      <c r="K232" s="49">
        <v>333.3</v>
      </c>
    </row>
    <row r="233" spans="1:11" ht="12.75" hidden="1" outlineLevel="2">
      <c r="A233" s="48" t="s">
        <v>1447</v>
      </c>
      <c r="B233" s="50">
        <v>23147</v>
      </c>
      <c r="C233" s="49" t="s">
        <v>1448</v>
      </c>
      <c r="D233" s="49" t="s">
        <v>1416</v>
      </c>
      <c r="E233" s="49" t="s">
        <v>1215</v>
      </c>
      <c r="F233" s="49" t="s">
        <v>1199</v>
      </c>
      <c r="G233" s="49">
        <v>20</v>
      </c>
      <c r="H233" s="49" t="s">
        <v>1212</v>
      </c>
      <c r="I233" s="49">
        <v>990</v>
      </c>
      <c r="J233" s="49">
        <v>566.7</v>
      </c>
      <c r="K233" s="49">
        <v>492.8</v>
      </c>
    </row>
    <row r="234" spans="1:11" ht="12.75" hidden="1" outlineLevel="2">
      <c r="A234" s="48" t="s">
        <v>1449</v>
      </c>
      <c r="B234" s="50">
        <v>30575</v>
      </c>
      <c r="C234" s="49" t="s">
        <v>1450</v>
      </c>
      <c r="D234" s="49" t="s">
        <v>1416</v>
      </c>
      <c r="E234" s="49" t="s">
        <v>1215</v>
      </c>
      <c r="F234" s="49" t="s">
        <v>1199</v>
      </c>
      <c r="G234" s="49">
        <v>29</v>
      </c>
      <c r="H234" s="49" t="s">
        <v>1325</v>
      </c>
      <c r="I234" s="49">
        <v>1480</v>
      </c>
      <c r="J234" s="49">
        <v>850</v>
      </c>
      <c r="K234" s="49">
        <v>739.1</v>
      </c>
    </row>
    <row r="235" spans="1:11" ht="12.75" outlineLevel="1" collapsed="1">
      <c r="A235" s="123" t="s">
        <v>1451</v>
      </c>
      <c r="B235" s="124"/>
      <c r="C235" s="124"/>
      <c r="D235" s="124"/>
      <c r="E235" s="124"/>
      <c r="F235" s="124"/>
      <c r="G235" s="124"/>
      <c r="H235" s="124"/>
      <c r="I235" s="124"/>
      <c r="J235" s="124"/>
      <c r="K235" s="125"/>
    </row>
    <row r="236" spans="1:11" ht="12.75" hidden="1" outlineLevel="2">
      <c r="A236" s="48" t="s">
        <v>1452</v>
      </c>
      <c r="B236" s="50">
        <v>2498</v>
      </c>
      <c r="C236" s="49" t="s">
        <v>1333</v>
      </c>
      <c r="D236" s="49" t="s">
        <v>1416</v>
      </c>
      <c r="E236" s="49" t="s">
        <v>1245</v>
      </c>
      <c r="F236" s="49" t="s">
        <v>1199</v>
      </c>
      <c r="G236" s="49">
        <v>18</v>
      </c>
      <c r="H236" s="49" t="s">
        <v>1417</v>
      </c>
      <c r="I236" s="49">
        <v>45</v>
      </c>
      <c r="J236" s="49">
        <v>8.6</v>
      </c>
      <c r="K236" s="49">
        <v>7.2</v>
      </c>
    </row>
    <row r="237" spans="1:11" ht="12.75" hidden="1" outlineLevel="2">
      <c r="A237" s="48" t="s">
        <v>1453</v>
      </c>
      <c r="B237" s="50">
        <v>2896</v>
      </c>
      <c r="C237" s="49" t="s">
        <v>1415</v>
      </c>
      <c r="D237" s="49" t="s">
        <v>1416</v>
      </c>
      <c r="E237" s="49" t="s">
        <v>1245</v>
      </c>
      <c r="F237" s="49" t="s">
        <v>1199</v>
      </c>
      <c r="G237" s="49">
        <v>18</v>
      </c>
      <c r="H237" s="49" t="s">
        <v>1420</v>
      </c>
      <c r="I237" s="49">
        <v>74</v>
      </c>
      <c r="J237" s="49">
        <v>15.6</v>
      </c>
      <c r="K237" s="49">
        <v>13</v>
      </c>
    </row>
    <row r="238" spans="1:11" ht="12.75" hidden="1" outlineLevel="2">
      <c r="A238" s="48" t="s">
        <v>1454</v>
      </c>
      <c r="B238" s="50">
        <v>4210</v>
      </c>
      <c r="C238" s="49" t="s">
        <v>1269</v>
      </c>
      <c r="D238" s="49" t="s">
        <v>1416</v>
      </c>
      <c r="E238" s="49" t="s">
        <v>1245</v>
      </c>
      <c r="F238" s="49" t="s">
        <v>1199</v>
      </c>
      <c r="G238" s="49">
        <v>18</v>
      </c>
      <c r="H238" s="49" t="s">
        <v>1200</v>
      </c>
      <c r="I238" s="49">
        <v>122</v>
      </c>
      <c r="J238" s="49">
        <v>26</v>
      </c>
      <c r="K238" s="49">
        <v>21.7</v>
      </c>
    </row>
    <row r="239" spans="1:11" ht="12.75" hidden="1" outlineLevel="2">
      <c r="A239" s="48" t="s">
        <v>1455</v>
      </c>
      <c r="B239" s="50">
        <v>6589</v>
      </c>
      <c r="C239" s="49" t="s">
        <v>1198</v>
      </c>
      <c r="D239" s="49" t="s">
        <v>1416</v>
      </c>
      <c r="E239" s="49" t="s">
        <v>1245</v>
      </c>
      <c r="F239" s="49" t="s">
        <v>1199</v>
      </c>
      <c r="G239" s="49">
        <v>12</v>
      </c>
      <c r="H239" s="49" t="s">
        <v>1200</v>
      </c>
      <c r="I239" s="49">
        <v>250</v>
      </c>
      <c r="J239" s="49">
        <v>69.6</v>
      </c>
      <c r="K239" s="49">
        <v>58</v>
      </c>
    </row>
    <row r="240" spans="1:11" ht="12.75" hidden="1" outlineLevel="2">
      <c r="A240" s="48" t="s">
        <v>1456</v>
      </c>
      <c r="B240" s="50">
        <v>7472</v>
      </c>
      <c r="C240" s="49" t="s">
        <v>1457</v>
      </c>
      <c r="D240" s="49" t="s">
        <v>1416</v>
      </c>
      <c r="E240" s="49" t="s">
        <v>1245</v>
      </c>
      <c r="F240" s="49" t="s">
        <v>1199</v>
      </c>
      <c r="G240" s="49">
        <v>12</v>
      </c>
      <c r="H240" s="49" t="s">
        <v>1200</v>
      </c>
      <c r="I240" s="49">
        <v>300</v>
      </c>
      <c r="J240" s="49">
        <v>100.9</v>
      </c>
      <c r="K240" s="49">
        <v>84.1</v>
      </c>
    </row>
    <row r="241" spans="1:11" ht="12.75" hidden="1" outlineLevel="2">
      <c r="A241" s="48" t="s">
        <v>1458</v>
      </c>
      <c r="B241" s="50">
        <v>8258</v>
      </c>
      <c r="C241" s="49" t="s">
        <v>1235</v>
      </c>
      <c r="D241" s="49" t="s">
        <v>1416</v>
      </c>
      <c r="E241" s="49" t="s">
        <v>1245</v>
      </c>
      <c r="F241" s="49" t="s">
        <v>1199</v>
      </c>
      <c r="G241" s="49">
        <v>12</v>
      </c>
      <c r="H241" s="49" t="s">
        <v>1200</v>
      </c>
      <c r="I241" s="49">
        <v>310</v>
      </c>
      <c r="J241" s="49">
        <v>147.8</v>
      </c>
      <c r="K241" s="49">
        <v>123.2</v>
      </c>
    </row>
    <row r="242" spans="1:11" ht="12.75" hidden="1" outlineLevel="2">
      <c r="A242" s="48" t="s">
        <v>1459</v>
      </c>
      <c r="B242" s="50">
        <v>10658</v>
      </c>
      <c r="C242" s="49" t="s">
        <v>1460</v>
      </c>
      <c r="D242" s="49" t="s">
        <v>1416</v>
      </c>
      <c r="E242" s="49" t="s">
        <v>1245</v>
      </c>
      <c r="F242" s="49" t="s">
        <v>1199</v>
      </c>
      <c r="G242" s="49">
        <v>17</v>
      </c>
      <c r="H242" s="49" t="s">
        <v>1205</v>
      </c>
      <c r="I242" s="49">
        <v>450</v>
      </c>
      <c r="J242" s="49">
        <v>191.3</v>
      </c>
      <c r="K242" s="49">
        <v>159.4</v>
      </c>
    </row>
    <row r="243" spans="1:11" ht="12.75" hidden="1" outlineLevel="2">
      <c r="A243" s="48" t="s">
        <v>1461</v>
      </c>
      <c r="B243" s="50">
        <v>15718</v>
      </c>
      <c r="C243" s="49" t="s">
        <v>1462</v>
      </c>
      <c r="D243" s="49" t="s">
        <v>1416</v>
      </c>
      <c r="E243" s="49" t="s">
        <v>1245</v>
      </c>
      <c r="F243" s="49" t="s">
        <v>1199</v>
      </c>
      <c r="G243" s="49">
        <v>14</v>
      </c>
      <c r="H243" s="49" t="s">
        <v>1212</v>
      </c>
      <c r="I243" s="49">
        <v>660</v>
      </c>
      <c r="J243" s="49">
        <v>295.7</v>
      </c>
      <c r="K243" s="49">
        <v>246.4</v>
      </c>
    </row>
    <row r="244" spans="1:11" ht="12.75" hidden="1" outlineLevel="2">
      <c r="A244" s="48" t="s">
        <v>1463</v>
      </c>
      <c r="B244" s="50">
        <v>23039</v>
      </c>
      <c r="C244" s="49" t="s">
        <v>1464</v>
      </c>
      <c r="D244" s="49" t="s">
        <v>1416</v>
      </c>
      <c r="E244" s="49" t="s">
        <v>1245</v>
      </c>
      <c r="F244" s="49" t="s">
        <v>1199</v>
      </c>
      <c r="G244" s="49">
        <v>18</v>
      </c>
      <c r="H244" s="49" t="s">
        <v>1212</v>
      </c>
      <c r="I244" s="49">
        <v>990</v>
      </c>
      <c r="J244" s="49">
        <v>417.4</v>
      </c>
      <c r="K244" s="49">
        <v>347.8</v>
      </c>
    </row>
    <row r="245" spans="1:11" ht="12.75" hidden="1" outlineLevel="2">
      <c r="A245" s="48" t="s">
        <v>1465</v>
      </c>
      <c r="B245" s="50">
        <v>30467</v>
      </c>
      <c r="C245" s="49" t="s">
        <v>1466</v>
      </c>
      <c r="D245" s="49" t="s">
        <v>1416</v>
      </c>
      <c r="E245" s="49" t="s">
        <v>1245</v>
      </c>
      <c r="F245" s="49" t="s">
        <v>1199</v>
      </c>
      <c r="G245" s="49">
        <v>26</v>
      </c>
      <c r="H245" s="49" t="s">
        <v>1325</v>
      </c>
      <c r="I245" s="49">
        <v>1480</v>
      </c>
      <c r="J245" s="49">
        <v>617.4</v>
      </c>
      <c r="K245" s="49">
        <v>514.5</v>
      </c>
    </row>
    <row r="246" spans="1:11" ht="12.75" outlineLevel="1" collapsed="1">
      <c r="A246" s="123" t="s">
        <v>1467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</row>
    <row r="247" spans="1:11" ht="12.75" hidden="1" outlineLevel="2">
      <c r="A247" s="48" t="s">
        <v>1468</v>
      </c>
      <c r="B247" s="50">
        <v>2498</v>
      </c>
      <c r="C247" s="49" t="s">
        <v>1469</v>
      </c>
      <c r="D247" s="49" t="s">
        <v>1416</v>
      </c>
      <c r="E247" s="49" t="s">
        <v>1257</v>
      </c>
      <c r="F247" s="49" t="s">
        <v>1199</v>
      </c>
      <c r="G247" s="49">
        <v>15</v>
      </c>
      <c r="H247" s="49" t="s">
        <v>1417</v>
      </c>
      <c r="I247" s="49">
        <v>45</v>
      </c>
      <c r="J247" s="49">
        <v>6.1</v>
      </c>
      <c r="K247" s="49">
        <v>5.1</v>
      </c>
    </row>
    <row r="248" spans="1:11" ht="12.75" hidden="1" outlineLevel="2">
      <c r="A248" s="48" t="s">
        <v>1470</v>
      </c>
      <c r="B248" s="50">
        <v>2896</v>
      </c>
      <c r="C248" s="49" t="s">
        <v>1471</v>
      </c>
      <c r="D248" s="49" t="s">
        <v>1416</v>
      </c>
      <c r="E248" s="49" t="s">
        <v>1257</v>
      </c>
      <c r="F248" s="49" t="s">
        <v>1199</v>
      </c>
      <c r="G248" s="49">
        <v>15</v>
      </c>
      <c r="H248" s="49" t="s">
        <v>1420</v>
      </c>
      <c r="I248" s="49">
        <v>74</v>
      </c>
      <c r="J248" s="49">
        <v>11.3</v>
      </c>
      <c r="K248" s="49">
        <v>9.4</v>
      </c>
    </row>
    <row r="249" spans="1:11" ht="12.75" hidden="1" outlineLevel="2">
      <c r="A249" s="48" t="s">
        <v>1472</v>
      </c>
      <c r="B249" s="50">
        <v>6352</v>
      </c>
      <c r="C249" s="49" t="s">
        <v>1229</v>
      </c>
      <c r="D249" s="49" t="s">
        <v>1416</v>
      </c>
      <c r="E249" s="49" t="s">
        <v>1257</v>
      </c>
      <c r="F249" s="49" t="s">
        <v>1199</v>
      </c>
      <c r="G249" s="49">
        <v>11</v>
      </c>
      <c r="H249" s="49" t="s">
        <v>1200</v>
      </c>
      <c r="I249" s="49">
        <v>250</v>
      </c>
      <c r="J249" s="49">
        <v>51.6</v>
      </c>
      <c r="K249" s="49">
        <v>43</v>
      </c>
    </row>
    <row r="250" spans="1:11" ht="12.75" hidden="1" outlineLevel="2">
      <c r="A250" s="48" t="s">
        <v>1473</v>
      </c>
      <c r="B250" s="50">
        <v>7300</v>
      </c>
      <c r="C250" s="49" t="s">
        <v>1474</v>
      </c>
      <c r="D250" s="49" t="s">
        <v>1416</v>
      </c>
      <c r="E250" s="49" t="s">
        <v>1257</v>
      </c>
      <c r="F250" s="49" t="s">
        <v>1199</v>
      </c>
      <c r="G250" s="49">
        <v>11</v>
      </c>
      <c r="H250" s="49" t="s">
        <v>1200</v>
      </c>
      <c r="I250" s="49">
        <v>300</v>
      </c>
      <c r="J250" s="49">
        <v>80</v>
      </c>
      <c r="K250" s="49">
        <v>66.7</v>
      </c>
    </row>
    <row r="251" spans="1:11" ht="12.75" hidden="1" outlineLevel="2">
      <c r="A251" s="48" t="s">
        <v>1475</v>
      </c>
      <c r="B251" s="50">
        <v>8096</v>
      </c>
      <c r="C251" s="49" t="s">
        <v>1476</v>
      </c>
      <c r="D251" s="49" t="s">
        <v>1416</v>
      </c>
      <c r="E251" s="49" t="s">
        <v>1257</v>
      </c>
      <c r="F251" s="49" t="s">
        <v>1199</v>
      </c>
      <c r="G251" s="49">
        <v>11</v>
      </c>
      <c r="H251" s="49" t="s">
        <v>1200</v>
      </c>
      <c r="I251" s="49">
        <v>310</v>
      </c>
      <c r="J251" s="49">
        <v>109.6</v>
      </c>
      <c r="K251" s="49">
        <v>91.3</v>
      </c>
    </row>
    <row r="252" spans="1:11" ht="12.75" hidden="1" outlineLevel="2">
      <c r="A252" s="48" t="s">
        <v>1477</v>
      </c>
      <c r="B252" s="50">
        <v>10583</v>
      </c>
      <c r="C252" s="49" t="s">
        <v>1235</v>
      </c>
      <c r="D252" s="49" t="s">
        <v>1416</v>
      </c>
      <c r="E252" s="49" t="s">
        <v>1257</v>
      </c>
      <c r="F252" s="49" t="s">
        <v>1199</v>
      </c>
      <c r="G252" s="49">
        <v>16</v>
      </c>
      <c r="H252" s="49" t="s">
        <v>1205</v>
      </c>
      <c r="I252" s="49">
        <v>450</v>
      </c>
      <c r="J252" s="49">
        <v>147.8</v>
      </c>
      <c r="K252" s="49">
        <v>123.2</v>
      </c>
    </row>
    <row r="253" spans="1:11" ht="12.75" hidden="1" outlineLevel="2">
      <c r="A253" s="48" t="s">
        <v>1478</v>
      </c>
      <c r="B253" s="50">
        <v>15503</v>
      </c>
      <c r="C253" s="49" t="s">
        <v>1479</v>
      </c>
      <c r="D253" s="49" t="s">
        <v>1416</v>
      </c>
      <c r="E253" s="49" t="s">
        <v>1257</v>
      </c>
      <c r="F253" s="49" t="s">
        <v>1199</v>
      </c>
      <c r="G253" s="49">
        <v>13</v>
      </c>
      <c r="H253" s="49" t="s">
        <v>1212</v>
      </c>
      <c r="I253" s="49">
        <v>620</v>
      </c>
      <c r="J253" s="49">
        <v>234.8</v>
      </c>
      <c r="K253" s="49">
        <v>195.7</v>
      </c>
    </row>
    <row r="254" spans="1:11" ht="12.75" hidden="1" outlineLevel="2">
      <c r="A254" s="48" t="s">
        <v>1480</v>
      </c>
      <c r="B254" s="50">
        <v>22716</v>
      </c>
      <c r="C254" s="49" t="s">
        <v>1481</v>
      </c>
      <c r="D254" s="49" t="s">
        <v>1416</v>
      </c>
      <c r="E254" s="49" t="s">
        <v>1257</v>
      </c>
      <c r="F254" s="49" t="s">
        <v>1199</v>
      </c>
      <c r="G254" s="49">
        <v>16</v>
      </c>
      <c r="H254" s="49" t="s">
        <v>1212</v>
      </c>
      <c r="I254" s="49">
        <v>990</v>
      </c>
      <c r="J254" s="49">
        <v>313.1</v>
      </c>
      <c r="K254" s="49">
        <v>260.9</v>
      </c>
    </row>
    <row r="255" spans="1:11" ht="12.75" hidden="1" outlineLevel="2">
      <c r="A255" s="48" t="s">
        <v>1482</v>
      </c>
      <c r="B255" s="50">
        <v>30359</v>
      </c>
      <c r="C255" s="49" t="s">
        <v>1483</v>
      </c>
      <c r="D255" s="49" t="s">
        <v>1416</v>
      </c>
      <c r="E255" s="49" t="s">
        <v>1257</v>
      </c>
      <c r="F255" s="49" t="s">
        <v>1199</v>
      </c>
      <c r="G255" s="49">
        <v>23</v>
      </c>
      <c r="H255" s="49" t="s">
        <v>1325</v>
      </c>
      <c r="I255" s="49">
        <v>1420</v>
      </c>
      <c r="J255" s="49">
        <v>469.6</v>
      </c>
      <c r="K255" s="49">
        <v>391.3</v>
      </c>
    </row>
    <row r="256" spans="1:11" ht="12.75" outlineLevel="1" collapsed="1">
      <c r="A256" s="123" t="s">
        <v>1484</v>
      </c>
      <c r="B256" s="124"/>
      <c r="C256" s="124"/>
      <c r="D256" s="124"/>
      <c r="E256" s="124"/>
      <c r="F256" s="124"/>
      <c r="G256" s="124"/>
      <c r="H256" s="124"/>
      <c r="I256" s="124"/>
      <c r="J256" s="124"/>
      <c r="K256" s="125"/>
    </row>
    <row r="257" spans="1:11" ht="12.75" hidden="1" outlineLevel="2">
      <c r="A257" s="48" t="s">
        <v>1485</v>
      </c>
      <c r="B257" s="50">
        <v>2498</v>
      </c>
      <c r="C257" s="49" t="s">
        <v>1181</v>
      </c>
      <c r="D257" s="49" t="s">
        <v>1416</v>
      </c>
      <c r="E257" s="49" t="s">
        <v>1281</v>
      </c>
      <c r="F257" s="49" t="s">
        <v>1199</v>
      </c>
      <c r="G257" s="49">
        <v>13</v>
      </c>
      <c r="H257" s="49" t="s">
        <v>1417</v>
      </c>
      <c r="I257" s="49">
        <v>45</v>
      </c>
      <c r="J257" s="49">
        <v>5.6</v>
      </c>
      <c r="K257" s="49">
        <v>4.3</v>
      </c>
    </row>
    <row r="258" spans="1:11" ht="12.75" hidden="1" outlineLevel="2">
      <c r="A258" s="48" t="s">
        <v>1486</v>
      </c>
      <c r="B258" s="50">
        <v>2896</v>
      </c>
      <c r="C258" s="49" t="s">
        <v>1287</v>
      </c>
      <c r="D258" s="49" t="s">
        <v>1416</v>
      </c>
      <c r="E258" s="49" t="s">
        <v>1281</v>
      </c>
      <c r="F258" s="49" t="s">
        <v>1199</v>
      </c>
      <c r="G258" s="49">
        <v>13</v>
      </c>
      <c r="H258" s="49" t="s">
        <v>1420</v>
      </c>
      <c r="I258" s="49">
        <v>74</v>
      </c>
      <c r="J258" s="49">
        <v>11.3</v>
      </c>
      <c r="K258" s="49">
        <v>8.7</v>
      </c>
    </row>
    <row r="259" spans="1:11" ht="12.75" hidden="1" outlineLevel="2">
      <c r="A259" s="48" t="s">
        <v>1487</v>
      </c>
      <c r="B259" s="50">
        <v>6352</v>
      </c>
      <c r="C259" s="49" t="s">
        <v>1488</v>
      </c>
      <c r="D259" s="49" t="s">
        <v>1416</v>
      </c>
      <c r="E259" s="49" t="s">
        <v>1281</v>
      </c>
      <c r="F259" s="49" t="s">
        <v>1199</v>
      </c>
      <c r="G259" s="49">
        <v>10</v>
      </c>
      <c r="H259" s="49" t="s">
        <v>1200</v>
      </c>
      <c r="I259" s="49">
        <v>250</v>
      </c>
      <c r="J259" s="49">
        <v>40.3</v>
      </c>
      <c r="K259" s="49">
        <v>31</v>
      </c>
    </row>
    <row r="260" spans="1:11" ht="12.75" hidden="1" outlineLevel="2">
      <c r="A260" s="48" t="s">
        <v>1489</v>
      </c>
      <c r="B260" s="50">
        <v>7300</v>
      </c>
      <c r="C260" s="49" t="s">
        <v>1490</v>
      </c>
      <c r="D260" s="49" t="s">
        <v>1416</v>
      </c>
      <c r="E260" s="49" t="s">
        <v>1281</v>
      </c>
      <c r="F260" s="49" t="s">
        <v>1199</v>
      </c>
      <c r="G260" s="49">
        <v>10</v>
      </c>
      <c r="H260" s="49" t="s">
        <v>1200</v>
      </c>
      <c r="I260" s="49">
        <v>300</v>
      </c>
      <c r="J260" s="49">
        <v>65.9</v>
      </c>
      <c r="K260" s="49">
        <v>50.7</v>
      </c>
    </row>
    <row r="261" spans="1:11" ht="12.75" hidden="1" outlineLevel="2">
      <c r="A261" s="48" t="s">
        <v>1491</v>
      </c>
      <c r="B261" s="50">
        <v>8096</v>
      </c>
      <c r="C261" s="49" t="s">
        <v>1492</v>
      </c>
      <c r="D261" s="49" t="s">
        <v>1416</v>
      </c>
      <c r="E261" s="49" t="s">
        <v>1281</v>
      </c>
      <c r="F261" s="49" t="s">
        <v>1199</v>
      </c>
      <c r="G261" s="49">
        <v>10</v>
      </c>
      <c r="H261" s="49" t="s">
        <v>1200</v>
      </c>
      <c r="I261" s="49">
        <v>310</v>
      </c>
      <c r="J261" s="49">
        <v>94.3</v>
      </c>
      <c r="K261" s="49">
        <v>72.5</v>
      </c>
    </row>
    <row r="262" spans="1:11" ht="12.75" hidden="1" outlineLevel="2">
      <c r="A262" s="48" t="s">
        <v>1493</v>
      </c>
      <c r="B262" s="50">
        <v>10583</v>
      </c>
      <c r="C262" s="49" t="s">
        <v>1494</v>
      </c>
      <c r="D262" s="49" t="s">
        <v>1416</v>
      </c>
      <c r="E262" s="49" t="s">
        <v>1281</v>
      </c>
      <c r="F262" s="49" t="s">
        <v>1199</v>
      </c>
      <c r="G262" s="49">
        <v>14</v>
      </c>
      <c r="H262" s="49" t="s">
        <v>1205</v>
      </c>
      <c r="I262" s="49">
        <v>450</v>
      </c>
      <c r="J262" s="49">
        <v>131.8</v>
      </c>
      <c r="K262" s="49">
        <v>101.4</v>
      </c>
    </row>
    <row r="263" spans="1:11" ht="12.75" hidden="1" outlineLevel="2">
      <c r="A263" s="48" t="s">
        <v>1495</v>
      </c>
      <c r="B263" s="50">
        <v>15503</v>
      </c>
      <c r="C263" s="49" t="s">
        <v>1496</v>
      </c>
      <c r="D263" s="49" t="s">
        <v>1416</v>
      </c>
      <c r="E263" s="49" t="s">
        <v>1281</v>
      </c>
      <c r="F263" s="49" t="s">
        <v>1199</v>
      </c>
      <c r="G263" s="49">
        <v>12</v>
      </c>
      <c r="H263" s="49" t="s">
        <v>1212</v>
      </c>
      <c r="I263" s="49">
        <v>620</v>
      </c>
      <c r="J263" s="49">
        <v>188.4</v>
      </c>
      <c r="K263" s="49">
        <v>144.9</v>
      </c>
    </row>
    <row r="264" spans="1:11" ht="12.75" hidden="1" outlineLevel="2">
      <c r="A264" s="48" t="s">
        <v>1497</v>
      </c>
      <c r="B264" s="50">
        <v>22716</v>
      </c>
      <c r="C264" s="49" t="s">
        <v>1498</v>
      </c>
      <c r="D264" s="49" t="s">
        <v>1416</v>
      </c>
      <c r="E264" s="49" t="s">
        <v>1281</v>
      </c>
      <c r="F264" s="49" t="s">
        <v>1199</v>
      </c>
      <c r="G264" s="49">
        <v>14</v>
      </c>
      <c r="H264" s="49" t="s">
        <v>1212</v>
      </c>
      <c r="I264" s="49">
        <v>990</v>
      </c>
      <c r="J264" s="49">
        <v>263.8</v>
      </c>
      <c r="K264" s="49">
        <v>202.9</v>
      </c>
    </row>
    <row r="265" spans="1:11" ht="12.75" hidden="1" outlineLevel="2">
      <c r="A265" s="48" t="s">
        <v>1499</v>
      </c>
      <c r="B265" s="50">
        <v>30359</v>
      </c>
      <c r="C265" s="49" t="s">
        <v>1500</v>
      </c>
      <c r="D265" s="49" t="s">
        <v>1416</v>
      </c>
      <c r="E265" s="49" t="s">
        <v>1281</v>
      </c>
      <c r="F265" s="49" t="s">
        <v>1199</v>
      </c>
      <c r="G265" s="49">
        <v>21</v>
      </c>
      <c r="H265" s="49" t="s">
        <v>1325</v>
      </c>
      <c r="I265" s="49">
        <v>1420</v>
      </c>
      <c r="J265" s="49">
        <v>395.6</v>
      </c>
      <c r="K265" s="49">
        <v>304.3</v>
      </c>
    </row>
    <row r="266" spans="1:11" ht="12.75">
      <c r="A266" s="117" t="s">
        <v>100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9"/>
    </row>
    <row r="267" spans="1:11" ht="12.75" outlineLevel="1" collapsed="1">
      <c r="A267" s="129" t="s">
        <v>1501</v>
      </c>
      <c r="B267" s="130"/>
      <c r="C267" s="130"/>
      <c r="D267" s="130"/>
      <c r="E267" s="130"/>
      <c r="F267" s="130"/>
      <c r="G267" s="130"/>
      <c r="H267" s="130"/>
      <c r="I267" s="130"/>
      <c r="J267" s="130"/>
      <c r="K267" s="131"/>
    </row>
    <row r="268" spans="1:11" ht="12.75" hidden="1" outlineLevel="2">
      <c r="A268" s="48" t="s">
        <v>1502</v>
      </c>
      <c r="B268" s="50">
        <v>5254</v>
      </c>
      <c r="C268" s="49" t="s">
        <v>1287</v>
      </c>
      <c r="D268" s="49" t="s">
        <v>1416</v>
      </c>
      <c r="E268" s="49" t="s">
        <v>1215</v>
      </c>
      <c r="F268" s="49" t="s">
        <v>1348</v>
      </c>
      <c r="G268" s="49">
        <v>2</v>
      </c>
      <c r="H268" s="49" t="s">
        <v>1503</v>
      </c>
      <c r="I268" s="49">
        <v>120</v>
      </c>
      <c r="J268" s="49">
        <v>10</v>
      </c>
      <c r="K268" s="49">
        <v>8.7</v>
      </c>
    </row>
    <row r="269" spans="1:11" ht="12.75" hidden="1" outlineLevel="2">
      <c r="A269" s="48" t="s">
        <v>1504</v>
      </c>
      <c r="B269" s="50">
        <v>5728</v>
      </c>
      <c r="C269" s="49" t="s">
        <v>1290</v>
      </c>
      <c r="D269" s="49" t="s">
        <v>1416</v>
      </c>
      <c r="E269" s="49" t="s">
        <v>1215</v>
      </c>
      <c r="F269" s="49" t="s">
        <v>1348</v>
      </c>
      <c r="G269" s="49">
        <v>2</v>
      </c>
      <c r="H269" s="49" t="s">
        <v>1503</v>
      </c>
      <c r="I269" s="49">
        <v>147</v>
      </c>
      <c r="J269" s="49">
        <v>20</v>
      </c>
      <c r="K269" s="49">
        <v>17.39</v>
      </c>
    </row>
    <row r="270" spans="1:11" ht="12.75" hidden="1" outlineLevel="2">
      <c r="A270" s="48" t="s">
        <v>1505</v>
      </c>
      <c r="B270" s="50">
        <v>9474</v>
      </c>
      <c r="C270" s="49" t="s">
        <v>1271</v>
      </c>
      <c r="D270" s="49" t="s">
        <v>1416</v>
      </c>
      <c r="E270" s="49" t="s">
        <v>1215</v>
      </c>
      <c r="F270" s="49" t="s">
        <v>1348</v>
      </c>
      <c r="G270" s="49">
        <v>2</v>
      </c>
      <c r="H270" s="49" t="s">
        <v>1506</v>
      </c>
      <c r="I270" s="49">
        <v>268</v>
      </c>
      <c r="J270" s="49">
        <v>30</v>
      </c>
      <c r="K270" s="49">
        <v>26.09</v>
      </c>
    </row>
    <row r="271" spans="1:11" ht="12.75" hidden="1" outlineLevel="2">
      <c r="A271" s="48" t="s">
        <v>1507</v>
      </c>
      <c r="B271" s="50">
        <v>10766</v>
      </c>
      <c r="C271" s="49" t="s">
        <v>1508</v>
      </c>
      <c r="D271" s="49" t="s">
        <v>1416</v>
      </c>
      <c r="E271" s="49" t="s">
        <v>1215</v>
      </c>
      <c r="F271" s="49" t="s">
        <v>1348</v>
      </c>
      <c r="G271" s="49">
        <v>2</v>
      </c>
      <c r="H271" s="49" t="s">
        <v>1506</v>
      </c>
      <c r="I271" s="49">
        <v>339</v>
      </c>
      <c r="J271" s="49">
        <v>40</v>
      </c>
      <c r="K271" s="49">
        <v>34.78</v>
      </c>
    </row>
    <row r="272" spans="1:11" ht="12.75">
      <c r="A272" s="120" t="s">
        <v>605</v>
      </c>
      <c r="B272" s="121"/>
      <c r="C272" s="121"/>
      <c r="D272" s="121"/>
      <c r="E272" s="121"/>
      <c r="F272" s="121"/>
      <c r="G272" s="121"/>
      <c r="H272" s="121"/>
      <c r="I272" s="121"/>
      <c r="J272" s="121"/>
      <c r="K272" s="122"/>
    </row>
    <row r="273" spans="1:11" ht="12.75" outlineLevel="1" collapsed="1">
      <c r="A273" s="129" t="s">
        <v>1509</v>
      </c>
      <c r="B273" s="130"/>
      <c r="C273" s="130"/>
      <c r="D273" s="130"/>
      <c r="E273" s="130"/>
      <c r="F273" s="130"/>
      <c r="G273" s="130"/>
      <c r="H273" s="130"/>
      <c r="I273" s="130"/>
      <c r="J273" s="130"/>
      <c r="K273" s="131"/>
    </row>
    <row r="274" spans="1:11" ht="12.75" hidden="1" outlineLevel="2">
      <c r="A274" s="48" t="s">
        <v>1510</v>
      </c>
      <c r="B274" s="50">
        <v>2864</v>
      </c>
      <c r="C274" s="49" t="s">
        <v>1189</v>
      </c>
      <c r="D274" s="49" t="s">
        <v>1416</v>
      </c>
      <c r="E274" s="49" t="s">
        <v>1179</v>
      </c>
      <c r="F274" s="49" t="s">
        <v>1199</v>
      </c>
      <c r="G274" s="49">
        <v>21</v>
      </c>
      <c r="H274" s="49" t="s">
        <v>1200</v>
      </c>
      <c r="I274" s="49">
        <v>110</v>
      </c>
      <c r="J274" s="49">
        <v>15.4</v>
      </c>
      <c r="K274" s="49">
        <v>14</v>
      </c>
    </row>
    <row r="275" spans="1:11" ht="12.75" hidden="1" outlineLevel="2">
      <c r="A275" s="48" t="s">
        <v>1511</v>
      </c>
      <c r="B275" s="50">
        <v>3532</v>
      </c>
      <c r="C275" s="49" t="s">
        <v>1508</v>
      </c>
      <c r="D275" s="49" t="s">
        <v>1416</v>
      </c>
      <c r="E275" s="49" t="s">
        <v>1179</v>
      </c>
      <c r="F275" s="49" t="s">
        <v>1199</v>
      </c>
      <c r="G275" s="49">
        <v>19</v>
      </c>
      <c r="H275" s="49" t="s">
        <v>1200</v>
      </c>
      <c r="I275" s="49">
        <v>120</v>
      </c>
      <c r="J275" s="49">
        <v>38.3</v>
      </c>
      <c r="K275" s="49">
        <v>34.8</v>
      </c>
    </row>
    <row r="276" spans="1:11" ht="12.75" hidden="1" outlineLevel="2">
      <c r="A276" s="48" t="s">
        <v>1512</v>
      </c>
      <c r="B276" s="50">
        <v>4005</v>
      </c>
      <c r="C276" s="49" t="s">
        <v>1229</v>
      </c>
      <c r="D276" s="49" t="s">
        <v>1416</v>
      </c>
      <c r="E276" s="49" t="s">
        <v>1179</v>
      </c>
      <c r="F276" s="49" t="s">
        <v>1199</v>
      </c>
      <c r="G276" s="49">
        <v>21</v>
      </c>
      <c r="H276" s="49" t="s">
        <v>1200</v>
      </c>
      <c r="I276" s="49">
        <v>145</v>
      </c>
      <c r="J276" s="49">
        <v>47.9</v>
      </c>
      <c r="K276" s="49">
        <v>43.5</v>
      </c>
    </row>
    <row r="277" spans="1:11" ht="12.75" hidden="1" outlineLevel="2">
      <c r="A277" s="48" t="s">
        <v>1513</v>
      </c>
      <c r="B277" s="50">
        <v>5426</v>
      </c>
      <c r="C277" s="49" t="s">
        <v>1514</v>
      </c>
      <c r="D277" s="49" t="s">
        <v>1416</v>
      </c>
      <c r="E277" s="49" t="s">
        <v>1179</v>
      </c>
      <c r="F277" s="49" t="s">
        <v>1199</v>
      </c>
      <c r="G277" s="49">
        <v>21</v>
      </c>
      <c r="H277" s="49" t="s">
        <v>1200</v>
      </c>
      <c r="I277" s="49">
        <v>195</v>
      </c>
      <c r="J277" s="49">
        <v>95.7</v>
      </c>
      <c r="K277" s="49">
        <v>87</v>
      </c>
    </row>
    <row r="278" spans="1:11" ht="12.75" hidden="1" outlineLevel="2">
      <c r="A278" s="48" t="s">
        <v>1515</v>
      </c>
      <c r="B278" s="50">
        <v>7472</v>
      </c>
      <c r="C278" s="49" t="s">
        <v>1496</v>
      </c>
      <c r="D278" s="49" t="s">
        <v>1416</v>
      </c>
      <c r="E278" s="49" t="s">
        <v>1179</v>
      </c>
      <c r="F278" s="49" t="s">
        <v>1199</v>
      </c>
      <c r="G278" s="49">
        <v>21</v>
      </c>
      <c r="H278" s="49" t="s">
        <v>1200</v>
      </c>
      <c r="I278" s="49">
        <v>295</v>
      </c>
      <c r="J278" s="49">
        <v>159.4</v>
      </c>
      <c r="K278" s="49">
        <v>144.9</v>
      </c>
    </row>
    <row r="279" spans="1:11" ht="12.75" hidden="1" outlineLevel="2">
      <c r="A279" s="48" t="s">
        <v>1516</v>
      </c>
      <c r="B279" s="50">
        <v>10379</v>
      </c>
      <c r="C279" s="49" t="s">
        <v>1279</v>
      </c>
      <c r="D279" s="49" t="s">
        <v>1416</v>
      </c>
      <c r="E279" s="49" t="s">
        <v>1179</v>
      </c>
      <c r="F279" s="49" t="s">
        <v>1199</v>
      </c>
      <c r="G279" s="49">
        <v>37</v>
      </c>
      <c r="H279" s="49" t="s">
        <v>1205</v>
      </c>
      <c r="I279" s="49">
        <v>300</v>
      </c>
      <c r="J279" s="49">
        <v>191.3</v>
      </c>
      <c r="K279" s="49">
        <v>173.9</v>
      </c>
    </row>
    <row r="280" spans="1:11" ht="12.75" hidden="1" outlineLevel="2">
      <c r="A280" s="48" t="s">
        <v>1517</v>
      </c>
      <c r="B280" s="50">
        <v>11412</v>
      </c>
      <c r="C280" s="49" t="s">
        <v>1462</v>
      </c>
      <c r="D280" s="49" t="s">
        <v>1416</v>
      </c>
      <c r="E280" s="49" t="s">
        <v>1179</v>
      </c>
      <c r="F280" s="49" t="s">
        <v>1199</v>
      </c>
      <c r="G280" s="49">
        <v>11</v>
      </c>
      <c r="H280" s="49" t="s">
        <v>1212</v>
      </c>
      <c r="I280" s="49">
        <v>460</v>
      </c>
      <c r="J280" s="49">
        <v>269.5</v>
      </c>
      <c r="K280" s="49">
        <v>245</v>
      </c>
    </row>
    <row r="281" spans="1:11" ht="12.75" hidden="1" outlineLevel="2">
      <c r="A281" s="48" t="s">
        <v>1518</v>
      </c>
      <c r="B281" s="50">
        <v>13135</v>
      </c>
      <c r="C281" s="49" t="s">
        <v>1428</v>
      </c>
      <c r="D281" s="49" t="s">
        <v>1416</v>
      </c>
      <c r="E281" s="49" t="s">
        <v>1179</v>
      </c>
      <c r="F281" s="49" t="s">
        <v>1199</v>
      </c>
      <c r="G281" s="49">
        <v>18</v>
      </c>
      <c r="H281" s="49" t="s">
        <v>1212</v>
      </c>
      <c r="I281" s="49">
        <v>570</v>
      </c>
      <c r="J281" s="49">
        <v>414.5</v>
      </c>
      <c r="K281" s="49">
        <v>376.8</v>
      </c>
    </row>
    <row r="282" spans="1:11" ht="12.75" hidden="1" outlineLevel="2">
      <c r="A282" s="48" t="s">
        <v>1519</v>
      </c>
      <c r="B282" s="50">
        <v>13781</v>
      </c>
      <c r="C282" s="49" t="s">
        <v>1520</v>
      </c>
      <c r="D282" s="49" t="s">
        <v>1416</v>
      </c>
      <c r="E282" s="49" t="s">
        <v>1179</v>
      </c>
      <c r="F282" s="49" t="s">
        <v>1199</v>
      </c>
      <c r="G282" s="49">
        <v>18</v>
      </c>
      <c r="H282" s="49" t="s">
        <v>1212</v>
      </c>
      <c r="I282" s="49">
        <v>670</v>
      </c>
      <c r="J282" s="49">
        <v>557.9</v>
      </c>
      <c r="K282" s="49">
        <v>507.2</v>
      </c>
    </row>
    <row r="283" spans="1:11" ht="12.75" hidden="1" outlineLevel="2">
      <c r="A283" s="48" t="s">
        <v>1521</v>
      </c>
      <c r="B283" s="50">
        <v>16149</v>
      </c>
      <c r="C283" s="49" t="s">
        <v>1522</v>
      </c>
      <c r="D283" s="49" t="s">
        <v>1416</v>
      </c>
      <c r="E283" s="49" t="s">
        <v>1179</v>
      </c>
      <c r="F283" s="49" t="s">
        <v>1199</v>
      </c>
      <c r="G283" s="49">
        <v>26</v>
      </c>
      <c r="H283" s="49" t="s">
        <v>1212</v>
      </c>
      <c r="I283" s="49">
        <v>1030</v>
      </c>
      <c r="J283" s="49">
        <v>844.9</v>
      </c>
      <c r="K283" s="49">
        <v>768.1</v>
      </c>
    </row>
    <row r="284" spans="1:11" ht="12.75" hidden="1" outlineLevel="2">
      <c r="A284" s="48" t="s">
        <v>1523</v>
      </c>
      <c r="B284" s="50">
        <v>24632</v>
      </c>
      <c r="C284" s="49" t="s">
        <v>1524</v>
      </c>
      <c r="D284" s="49" t="s">
        <v>1416</v>
      </c>
      <c r="E284" s="49" t="s">
        <v>1179</v>
      </c>
      <c r="F284" s="49" t="s">
        <v>1199</v>
      </c>
      <c r="G284" s="49">
        <v>19</v>
      </c>
      <c r="H284" s="49" t="s">
        <v>1325</v>
      </c>
      <c r="I284" s="49">
        <v>1200</v>
      </c>
      <c r="J284" s="49">
        <v>1179.8</v>
      </c>
      <c r="K284" s="49">
        <v>1072.5</v>
      </c>
    </row>
    <row r="285" spans="1:11" ht="12.75" hidden="1" outlineLevel="2">
      <c r="A285" s="48" t="s">
        <v>1525</v>
      </c>
      <c r="B285" s="50">
        <v>29714</v>
      </c>
      <c r="C285" s="49" t="s">
        <v>1526</v>
      </c>
      <c r="D285" s="49" t="s">
        <v>1416</v>
      </c>
      <c r="E285" s="49" t="s">
        <v>1179</v>
      </c>
      <c r="F285" s="49" t="s">
        <v>1199</v>
      </c>
      <c r="G285" s="49">
        <v>27</v>
      </c>
      <c r="H285" s="49" t="s">
        <v>1325</v>
      </c>
      <c r="I285" s="49">
        <v>1700</v>
      </c>
      <c r="J285" s="49">
        <v>1530.4</v>
      </c>
      <c r="K285" s="49">
        <v>1391.3</v>
      </c>
    </row>
    <row r="286" spans="1:11" ht="12.75" hidden="1" outlineLevel="2">
      <c r="A286" s="48" t="s">
        <v>1527</v>
      </c>
      <c r="B286" s="50">
        <v>47692</v>
      </c>
      <c r="C286" s="49" t="s">
        <v>1528</v>
      </c>
      <c r="D286" s="49" t="s">
        <v>1416</v>
      </c>
      <c r="E286" s="49" t="s">
        <v>1179</v>
      </c>
      <c r="F286" s="49" t="s">
        <v>1199</v>
      </c>
      <c r="G286" s="49">
        <v>25</v>
      </c>
      <c r="H286" s="49" t="s">
        <v>1529</v>
      </c>
      <c r="I286" s="49">
        <v>2770</v>
      </c>
      <c r="J286" s="49">
        <v>2231.9</v>
      </c>
      <c r="K286" s="49">
        <v>2029</v>
      </c>
    </row>
    <row r="287" spans="1:11" ht="12.75" hidden="1" outlineLevel="2">
      <c r="A287" s="48" t="s">
        <v>1530</v>
      </c>
      <c r="B287" s="50">
        <v>59212</v>
      </c>
      <c r="C287" s="49" t="s">
        <v>1531</v>
      </c>
      <c r="D287" s="49" t="s">
        <v>1416</v>
      </c>
      <c r="E287" s="49" t="s">
        <v>1179</v>
      </c>
      <c r="F287" s="49" t="s">
        <v>1199</v>
      </c>
      <c r="G287" s="49">
        <v>36</v>
      </c>
      <c r="H287" s="49" t="s">
        <v>1529</v>
      </c>
      <c r="I287" s="49">
        <v>3800</v>
      </c>
      <c r="J287" s="49">
        <v>3029</v>
      </c>
      <c r="K287" s="49">
        <v>2753.62</v>
      </c>
    </row>
    <row r="288" spans="1:11" ht="12.75" hidden="1" outlineLevel="2">
      <c r="A288" s="48" t="s">
        <v>1532</v>
      </c>
      <c r="B288" s="50">
        <v>81819</v>
      </c>
      <c r="C288" s="49" t="s">
        <v>1533</v>
      </c>
      <c r="D288" s="49" t="s">
        <v>1416</v>
      </c>
      <c r="E288" s="49" t="s">
        <v>1179</v>
      </c>
      <c r="F288" s="49" t="s">
        <v>1199</v>
      </c>
      <c r="G288" s="49">
        <v>36</v>
      </c>
      <c r="H288" s="49" t="s">
        <v>1529</v>
      </c>
      <c r="I288" s="49">
        <v>4650</v>
      </c>
      <c r="J288" s="49">
        <v>4463.8</v>
      </c>
      <c r="K288" s="49">
        <v>4057.97</v>
      </c>
    </row>
    <row r="289" spans="1:11" ht="12.75" outlineLevel="1" collapsed="1">
      <c r="A289" s="123" t="s">
        <v>603</v>
      </c>
      <c r="B289" s="124"/>
      <c r="C289" s="124"/>
      <c r="D289" s="124"/>
      <c r="E289" s="124"/>
      <c r="F289" s="124"/>
      <c r="G289" s="124"/>
      <c r="H289" s="124"/>
      <c r="I289" s="124"/>
      <c r="J289" s="124"/>
      <c r="K289" s="125"/>
    </row>
    <row r="290" spans="1:11" ht="12.75" hidden="1" outlineLevel="2">
      <c r="A290" s="48" t="s">
        <v>1534</v>
      </c>
      <c r="B290" s="50">
        <v>2907</v>
      </c>
      <c r="C290" s="49" t="s">
        <v>1535</v>
      </c>
      <c r="D290" s="49" t="s">
        <v>1416</v>
      </c>
      <c r="E290" s="49" t="s">
        <v>1218</v>
      </c>
      <c r="F290" s="49" t="s">
        <v>1199</v>
      </c>
      <c r="G290" s="51">
        <v>14</v>
      </c>
      <c r="H290" s="49" t="s">
        <v>1200</v>
      </c>
      <c r="I290" s="49">
        <v>110</v>
      </c>
      <c r="J290" s="49">
        <v>13</v>
      </c>
      <c r="K290" s="49">
        <v>11</v>
      </c>
    </row>
    <row r="291" spans="1:11" ht="12.75" hidden="1" outlineLevel="2">
      <c r="A291" s="48" t="s">
        <v>1536</v>
      </c>
      <c r="B291" s="50">
        <v>3575</v>
      </c>
      <c r="C291" s="49" t="s">
        <v>1537</v>
      </c>
      <c r="D291" s="49" t="s">
        <v>1416</v>
      </c>
      <c r="E291" s="49" t="s">
        <v>1218</v>
      </c>
      <c r="F291" s="49" t="s">
        <v>1199</v>
      </c>
      <c r="G291" s="51">
        <v>14</v>
      </c>
      <c r="H291" s="49" t="s">
        <v>1200</v>
      </c>
      <c r="I291" s="49">
        <v>120</v>
      </c>
      <c r="J291" s="49">
        <v>25</v>
      </c>
      <c r="K291" s="49">
        <v>22</v>
      </c>
    </row>
    <row r="292" spans="1:11" ht="12.75" hidden="1" outlineLevel="2">
      <c r="A292" s="48" t="s">
        <v>1538</v>
      </c>
      <c r="B292" s="50">
        <v>4070</v>
      </c>
      <c r="C292" s="49" t="s">
        <v>1539</v>
      </c>
      <c r="D292" s="49" t="s">
        <v>1416</v>
      </c>
      <c r="E292" s="49" t="s">
        <v>1218</v>
      </c>
      <c r="F292" s="49" t="s">
        <v>1199</v>
      </c>
      <c r="G292" s="51">
        <v>16</v>
      </c>
      <c r="H292" s="49" t="s">
        <v>1200</v>
      </c>
      <c r="I292" s="49">
        <v>145</v>
      </c>
      <c r="J292" s="49">
        <v>35</v>
      </c>
      <c r="K292" s="49">
        <v>30</v>
      </c>
    </row>
    <row r="293" spans="1:11" ht="12.75" hidden="1" outlineLevel="2">
      <c r="A293" s="48" t="s">
        <v>1540</v>
      </c>
      <c r="B293" s="50">
        <v>5556</v>
      </c>
      <c r="C293" s="49" t="s">
        <v>1541</v>
      </c>
      <c r="D293" s="49" t="s">
        <v>1416</v>
      </c>
      <c r="E293" s="49" t="s">
        <v>1218</v>
      </c>
      <c r="F293" s="49" t="s">
        <v>1199</v>
      </c>
      <c r="G293" s="51">
        <v>16</v>
      </c>
      <c r="H293" s="49" t="s">
        <v>1200</v>
      </c>
      <c r="I293" s="49">
        <v>195</v>
      </c>
      <c r="J293" s="49">
        <v>75</v>
      </c>
      <c r="K293" s="49">
        <v>65</v>
      </c>
    </row>
    <row r="294" spans="1:11" ht="12.75" hidden="1" outlineLevel="2">
      <c r="A294" s="48" t="s">
        <v>1542</v>
      </c>
      <c r="B294" s="50">
        <v>8139</v>
      </c>
      <c r="C294" s="49" t="s">
        <v>1543</v>
      </c>
      <c r="D294" s="49" t="s">
        <v>1416</v>
      </c>
      <c r="E294" s="49" t="s">
        <v>1218</v>
      </c>
      <c r="F294" s="49" t="s">
        <v>1199</v>
      </c>
      <c r="G294" s="51">
        <v>16</v>
      </c>
      <c r="H294" s="49" t="s">
        <v>1205</v>
      </c>
      <c r="I294" s="49">
        <v>295</v>
      </c>
      <c r="J294" s="49">
        <v>105</v>
      </c>
      <c r="K294" s="49">
        <v>91</v>
      </c>
    </row>
    <row r="295" spans="1:11" ht="12.75" hidden="1" outlineLevel="2">
      <c r="A295" s="48" t="s">
        <v>1544</v>
      </c>
      <c r="B295" s="50">
        <v>11843</v>
      </c>
      <c r="C295" s="49" t="s">
        <v>1545</v>
      </c>
      <c r="D295" s="49" t="s">
        <v>1416</v>
      </c>
      <c r="E295" s="49" t="s">
        <v>1218</v>
      </c>
      <c r="F295" s="49" t="s">
        <v>1199</v>
      </c>
      <c r="G295" s="51">
        <v>24</v>
      </c>
      <c r="H295" s="49" t="s">
        <v>1205</v>
      </c>
      <c r="I295" s="49">
        <v>300</v>
      </c>
      <c r="J295" s="49">
        <v>150</v>
      </c>
      <c r="K295" s="49">
        <v>130</v>
      </c>
    </row>
    <row r="296" spans="1:11" ht="12.75" hidden="1" outlineLevel="2">
      <c r="A296" s="48" t="s">
        <v>1546</v>
      </c>
      <c r="B296" s="50">
        <v>13135</v>
      </c>
      <c r="C296" s="49" t="s">
        <v>1547</v>
      </c>
      <c r="D296" s="49" t="s">
        <v>1416</v>
      </c>
      <c r="E296" s="49" t="s">
        <v>1218</v>
      </c>
      <c r="F296" s="49" t="s">
        <v>1199</v>
      </c>
      <c r="G296" s="51">
        <v>6</v>
      </c>
      <c r="H296" s="49" t="s">
        <v>1212</v>
      </c>
      <c r="I296" s="49">
        <v>460</v>
      </c>
      <c r="J296" s="49">
        <v>183</v>
      </c>
      <c r="K296" s="49">
        <v>159</v>
      </c>
    </row>
    <row r="297" spans="1:11" ht="12.75" hidden="1" outlineLevel="2">
      <c r="A297" s="48" t="s">
        <v>1548</v>
      </c>
      <c r="B297" s="50">
        <v>15374</v>
      </c>
      <c r="C297" s="49" t="s">
        <v>1549</v>
      </c>
      <c r="D297" s="49" t="s">
        <v>1416</v>
      </c>
      <c r="E297" s="49" t="s">
        <v>1218</v>
      </c>
      <c r="F297" s="49" t="s">
        <v>1199</v>
      </c>
      <c r="G297" s="51">
        <v>12</v>
      </c>
      <c r="H297" s="49" t="s">
        <v>1212</v>
      </c>
      <c r="I297" s="49">
        <v>570</v>
      </c>
      <c r="J297" s="49">
        <v>292</v>
      </c>
      <c r="K297" s="49">
        <v>254</v>
      </c>
    </row>
    <row r="298" spans="1:11" ht="12.75" outlineLevel="1" collapsed="1">
      <c r="A298" s="123" t="s">
        <v>1550</v>
      </c>
      <c r="B298" s="124"/>
      <c r="C298" s="124"/>
      <c r="D298" s="124"/>
      <c r="E298" s="124"/>
      <c r="F298" s="124"/>
      <c r="G298" s="124"/>
      <c r="H298" s="124"/>
      <c r="I298" s="124"/>
      <c r="J298" s="124"/>
      <c r="K298" s="125"/>
    </row>
    <row r="299" spans="1:11" ht="12.75" hidden="1" outlineLevel="2">
      <c r="A299" s="48" t="s">
        <v>1551</v>
      </c>
      <c r="B299" s="50">
        <v>7472</v>
      </c>
      <c r="C299" s="49" t="s">
        <v>1476</v>
      </c>
      <c r="D299" s="49" t="s">
        <v>1416</v>
      </c>
      <c r="E299" s="49" t="s">
        <v>1215</v>
      </c>
      <c r="F299" s="49" t="s">
        <v>1199</v>
      </c>
      <c r="G299" s="51">
        <v>18</v>
      </c>
      <c r="H299" s="49" t="s">
        <v>1205</v>
      </c>
      <c r="I299" s="49">
        <v>295</v>
      </c>
      <c r="J299" s="49">
        <v>105</v>
      </c>
      <c r="K299" s="49">
        <v>91.3</v>
      </c>
    </row>
    <row r="300" spans="1:11" ht="12.75" hidden="1" outlineLevel="2">
      <c r="A300" s="48" t="s">
        <v>1552</v>
      </c>
      <c r="B300" s="50">
        <v>4005</v>
      </c>
      <c r="C300" s="49" t="s">
        <v>1269</v>
      </c>
      <c r="D300" s="49" t="s">
        <v>1416</v>
      </c>
      <c r="E300" s="49" t="s">
        <v>1257</v>
      </c>
      <c r="F300" s="49" t="s">
        <v>1199</v>
      </c>
      <c r="G300" s="49">
        <v>20</v>
      </c>
      <c r="H300" s="49" t="s">
        <v>1200</v>
      </c>
      <c r="I300" s="49">
        <v>120</v>
      </c>
      <c r="J300" s="49">
        <v>27.1</v>
      </c>
      <c r="K300" s="49">
        <v>21.7</v>
      </c>
    </row>
    <row r="301" spans="1:11" ht="12.75" hidden="1" outlineLevel="2">
      <c r="A301" s="48" t="s">
        <v>1553</v>
      </c>
      <c r="B301" s="50">
        <v>10379</v>
      </c>
      <c r="C301" s="49" t="s">
        <v>1554</v>
      </c>
      <c r="D301" s="49" t="s">
        <v>1416</v>
      </c>
      <c r="E301" s="49" t="s">
        <v>1215</v>
      </c>
      <c r="F301" s="49" t="s">
        <v>1199</v>
      </c>
      <c r="G301" s="51">
        <v>33</v>
      </c>
      <c r="H301" s="49" t="s">
        <v>1205</v>
      </c>
      <c r="I301" s="49">
        <v>300</v>
      </c>
      <c r="J301" s="49">
        <v>150</v>
      </c>
      <c r="K301" s="49">
        <v>130.4</v>
      </c>
    </row>
    <row r="302" spans="1:11" ht="12.75" hidden="1" outlineLevel="2">
      <c r="A302" s="48" t="s">
        <v>1555</v>
      </c>
      <c r="B302" s="50">
        <v>11412</v>
      </c>
      <c r="C302" s="49" t="s">
        <v>1460</v>
      </c>
      <c r="D302" s="49" t="s">
        <v>1416</v>
      </c>
      <c r="E302" s="49" t="s">
        <v>1215</v>
      </c>
      <c r="F302" s="49" t="s">
        <v>1199</v>
      </c>
      <c r="G302" s="51">
        <v>7</v>
      </c>
      <c r="H302" s="49" t="s">
        <v>1212</v>
      </c>
      <c r="I302" s="49">
        <v>460</v>
      </c>
      <c r="J302" s="49">
        <v>182.9</v>
      </c>
      <c r="K302" s="49">
        <v>159</v>
      </c>
    </row>
    <row r="303" spans="1:11" ht="12.75" hidden="1" outlineLevel="2">
      <c r="A303" s="48" t="s">
        <v>1556</v>
      </c>
      <c r="B303" s="50">
        <v>13135</v>
      </c>
      <c r="C303" s="49" t="s">
        <v>1557</v>
      </c>
      <c r="D303" s="49" t="s">
        <v>1416</v>
      </c>
      <c r="E303" s="49" t="s">
        <v>1215</v>
      </c>
      <c r="F303" s="49" t="s">
        <v>1199</v>
      </c>
      <c r="G303" s="51">
        <v>14</v>
      </c>
      <c r="H303" s="49" t="s">
        <v>1212</v>
      </c>
      <c r="I303" s="49">
        <v>570</v>
      </c>
      <c r="J303" s="49">
        <v>291.6</v>
      </c>
      <c r="K303" s="49">
        <v>253.6</v>
      </c>
    </row>
    <row r="304" spans="1:11" ht="12.75" hidden="1" outlineLevel="2">
      <c r="A304" s="48" t="s">
        <v>1558</v>
      </c>
      <c r="B304" s="50">
        <v>13781</v>
      </c>
      <c r="C304" s="49" t="s">
        <v>1559</v>
      </c>
      <c r="D304" s="49" t="s">
        <v>1416</v>
      </c>
      <c r="E304" s="49" t="s">
        <v>1215</v>
      </c>
      <c r="F304" s="49" t="s">
        <v>1199</v>
      </c>
      <c r="G304" s="51">
        <v>14</v>
      </c>
      <c r="H304" s="49" t="s">
        <v>1212</v>
      </c>
      <c r="I304" s="49">
        <v>670</v>
      </c>
      <c r="J304" s="49">
        <v>425</v>
      </c>
      <c r="K304" s="49">
        <v>369.6</v>
      </c>
    </row>
    <row r="305" spans="1:11" ht="12.75" hidden="1" outlineLevel="2">
      <c r="A305" s="48" t="s">
        <v>1560</v>
      </c>
      <c r="B305" s="50">
        <v>16149</v>
      </c>
      <c r="C305" s="49" t="s">
        <v>1561</v>
      </c>
      <c r="D305" s="49" t="s">
        <v>1416</v>
      </c>
      <c r="E305" s="49" t="s">
        <v>1215</v>
      </c>
      <c r="F305" s="49" t="s">
        <v>1199</v>
      </c>
      <c r="G305" s="51">
        <v>20</v>
      </c>
      <c r="H305" s="49" t="s">
        <v>1212</v>
      </c>
      <c r="I305" s="49">
        <v>1030</v>
      </c>
      <c r="J305" s="49">
        <v>575</v>
      </c>
      <c r="K305" s="49">
        <v>500</v>
      </c>
    </row>
    <row r="306" spans="1:11" ht="12.75" hidden="1" outlineLevel="2">
      <c r="A306" s="48" t="s">
        <v>1562</v>
      </c>
      <c r="B306" s="50">
        <v>24632</v>
      </c>
      <c r="C306" s="49" t="s">
        <v>1563</v>
      </c>
      <c r="D306" s="49" t="s">
        <v>1416</v>
      </c>
      <c r="E306" s="49" t="s">
        <v>1215</v>
      </c>
      <c r="F306" s="49" t="s">
        <v>1199</v>
      </c>
      <c r="G306" s="51">
        <v>15</v>
      </c>
      <c r="H306" s="49" t="s">
        <v>1325</v>
      </c>
      <c r="I306" s="49">
        <v>1250</v>
      </c>
      <c r="J306" s="49">
        <v>816.6</v>
      </c>
      <c r="K306" s="49">
        <v>710.1</v>
      </c>
    </row>
    <row r="307" spans="1:11" ht="12.75" hidden="1" outlineLevel="2">
      <c r="A307" s="48" t="s">
        <v>1564</v>
      </c>
      <c r="B307" s="50">
        <v>29714</v>
      </c>
      <c r="C307" s="49" t="s">
        <v>1565</v>
      </c>
      <c r="D307" s="49" t="s">
        <v>1416</v>
      </c>
      <c r="E307" s="49" t="s">
        <v>1215</v>
      </c>
      <c r="F307" s="49" t="s">
        <v>1199</v>
      </c>
      <c r="G307" s="51">
        <v>22</v>
      </c>
      <c r="H307" s="49" t="s">
        <v>1325</v>
      </c>
      <c r="I307" s="49">
        <v>1750</v>
      </c>
      <c r="J307" s="49">
        <v>1150</v>
      </c>
      <c r="K307" s="49">
        <v>1000</v>
      </c>
    </row>
    <row r="308" spans="1:11" ht="12.75" hidden="1" outlineLevel="2">
      <c r="A308" s="48" t="s">
        <v>1566</v>
      </c>
      <c r="B308" s="50">
        <v>47692</v>
      </c>
      <c r="C308" s="49" t="s">
        <v>1567</v>
      </c>
      <c r="D308" s="49" t="s">
        <v>1416</v>
      </c>
      <c r="E308" s="49" t="s">
        <v>1215</v>
      </c>
      <c r="F308" s="49" t="s">
        <v>1199</v>
      </c>
      <c r="G308" s="51">
        <v>19</v>
      </c>
      <c r="H308" s="49" t="s">
        <v>1529</v>
      </c>
      <c r="I308" s="49">
        <v>2770</v>
      </c>
      <c r="J308" s="49">
        <v>1533.3</v>
      </c>
      <c r="K308" s="49">
        <v>1333.3</v>
      </c>
    </row>
    <row r="309" spans="1:11" ht="12.75" hidden="1" outlineLevel="2">
      <c r="A309" s="48" t="s">
        <v>1568</v>
      </c>
      <c r="B309" s="50">
        <v>59212</v>
      </c>
      <c r="C309" s="49" t="s">
        <v>1569</v>
      </c>
      <c r="D309" s="49" t="s">
        <v>1416</v>
      </c>
      <c r="E309" s="49" t="s">
        <v>1215</v>
      </c>
      <c r="F309" s="49" t="s">
        <v>1199</v>
      </c>
      <c r="G309" s="51">
        <v>27</v>
      </c>
      <c r="H309" s="49" t="s">
        <v>1529</v>
      </c>
      <c r="I309" s="49">
        <v>3800</v>
      </c>
      <c r="J309" s="49">
        <v>2166.7</v>
      </c>
      <c r="K309" s="49">
        <v>1884.1</v>
      </c>
    </row>
    <row r="310" spans="1:11" ht="12.75" hidden="1" outlineLevel="2">
      <c r="A310" s="48" t="s">
        <v>1570</v>
      </c>
      <c r="B310" s="50">
        <v>81819</v>
      </c>
      <c r="C310" s="49" t="s">
        <v>1571</v>
      </c>
      <c r="D310" s="49" t="s">
        <v>1416</v>
      </c>
      <c r="E310" s="49" t="s">
        <v>1215</v>
      </c>
      <c r="F310" s="49" t="s">
        <v>1199</v>
      </c>
      <c r="G310" s="51">
        <v>27</v>
      </c>
      <c r="H310" s="49" t="s">
        <v>1529</v>
      </c>
      <c r="I310" s="49">
        <v>4650</v>
      </c>
      <c r="J310" s="49">
        <v>3000</v>
      </c>
      <c r="K310" s="49">
        <v>2608.7</v>
      </c>
    </row>
    <row r="311" spans="1:11" ht="12.75" outlineLevel="1" collapsed="1">
      <c r="A311" s="123" t="s">
        <v>1572</v>
      </c>
      <c r="B311" s="124"/>
      <c r="C311" s="124"/>
      <c r="D311" s="124"/>
      <c r="E311" s="124"/>
      <c r="F311" s="124"/>
      <c r="G311" s="124"/>
      <c r="H311" s="124"/>
      <c r="I311" s="124"/>
      <c r="J311" s="124"/>
      <c r="K311" s="125"/>
    </row>
    <row r="312" spans="1:11" ht="12.75" hidden="1" outlineLevel="2">
      <c r="A312" s="48" t="s">
        <v>1573</v>
      </c>
      <c r="B312" s="50">
        <v>7472</v>
      </c>
      <c r="C312" s="49" t="s">
        <v>1574</v>
      </c>
      <c r="D312" s="49" t="s">
        <v>1416</v>
      </c>
      <c r="E312" s="49" t="s">
        <v>1245</v>
      </c>
      <c r="F312" s="49" t="s">
        <v>1199</v>
      </c>
      <c r="G312" s="51">
        <v>16</v>
      </c>
      <c r="H312" s="49" t="s">
        <v>1205</v>
      </c>
      <c r="I312" s="49">
        <v>295</v>
      </c>
      <c r="J312" s="49">
        <v>76.6</v>
      </c>
      <c r="K312" s="49">
        <v>63.8</v>
      </c>
    </row>
    <row r="313" spans="1:11" ht="12.75" hidden="1" outlineLevel="2">
      <c r="A313" s="48" t="s">
        <v>1575</v>
      </c>
      <c r="B313" s="50">
        <v>10379</v>
      </c>
      <c r="C313" s="49" t="s">
        <v>1514</v>
      </c>
      <c r="D313" s="49" t="s">
        <v>1416</v>
      </c>
      <c r="E313" s="49" t="s">
        <v>1245</v>
      </c>
      <c r="F313" s="49" t="s">
        <v>1199</v>
      </c>
      <c r="G313" s="51">
        <v>24</v>
      </c>
      <c r="H313" s="49" t="s">
        <v>1205</v>
      </c>
      <c r="I313" s="49">
        <v>300</v>
      </c>
      <c r="J313" s="49">
        <v>104.4</v>
      </c>
      <c r="K313" s="49">
        <v>87</v>
      </c>
    </row>
    <row r="314" spans="1:11" ht="12.75" hidden="1" outlineLevel="2">
      <c r="A314" s="48" t="s">
        <v>1576</v>
      </c>
      <c r="B314" s="50">
        <v>11412</v>
      </c>
      <c r="C314" s="49" t="s">
        <v>1577</v>
      </c>
      <c r="D314" s="49" t="s">
        <v>1416</v>
      </c>
      <c r="E314" s="49" t="s">
        <v>1245</v>
      </c>
      <c r="F314" s="49" t="s">
        <v>1199</v>
      </c>
      <c r="G314" s="51">
        <v>6</v>
      </c>
      <c r="H314" s="49" t="s">
        <v>1212</v>
      </c>
      <c r="I314" s="49">
        <v>460</v>
      </c>
      <c r="J314" s="49">
        <v>129.6</v>
      </c>
      <c r="K314" s="49">
        <v>108</v>
      </c>
    </row>
    <row r="315" spans="1:11" ht="12.75" hidden="1" outlineLevel="2">
      <c r="A315" s="48" t="s">
        <v>1578</v>
      </c>
      <c r="B315" s="50">
        <v>13135</v>
      </c>
      <c r="C315" s="49" t="s">
        <v>1579</v>
      </c>
      <c r="D315" s="49" t="s">
        <v>1416</v>
      </c>
      <c r="E315" s="49" t="s">
        <v>1245</v>
      </c>
      <c r="F315" s="49" t="s">
        <v>1199</v>
      </c>
      <c r="G315" s="51">
        <v>12</v>
      </c>
      <c r="H315" s="49" t="s">
        <v>1212</v>
      </c>
      <c r="I315" s="49">
        <v>570</v>
      </c>
      <c r="J315" s="49">
        <v>217.4</v>
      </c>
      <c r="K315" s="49">
        <v>181.2</v>
      </c>
    </row>
    <row r="316" spans="1:11" ht="12.75" hidden="1" outlineLevel="2">
      <c r="A316" s="48" t="s">
        <v>1580</v>
      </c>
      <c r="B316" s="50">
        <v>13781</v>
      </c>
      <c r="C316" s="49" t="s">
        <v>1557</v>
      </c>
      <c r="D316" s="49" t="s">
        <v>1416</v>
      </c>
      <c r="E316" s="49" t="s">
        <v>1245</v>
      </c>
      <c r="F316" s="49" t="s">
        <v>1199</v>
      </c>
      <c r="G316" s="51">
        <v>12</v>
      </c>
      <c r="H316" s="49" t="s">
        <v>1212</v>
      </c>
      <c r="I316" s="49">
        <v>670</v>
      </c>
      <c r="J316" s="49">
        <v>304.3</v>
      </c>
      <c r="K316" s="49">
        <v>253.6</v>
      </c>
    </row>
    <row r="317" spans="1:11" ht="12.75" hidden="1" outlineLevel="2">
      <c r="A317" s="48" t="s">
        <v>1581</v>
      </c>
      <c r="B317" s="50">
        <v>16149</v>
      </c>
      <c r="C317" s="49" t="s">
        <v>1582</v>
      </c>
      <c r="D317" s="49" t="s">
        <v>1416</v>
      </c>
      <c r="E317" s="49" t="s">
        <v>1245</v>
      </c>
      <c r="F317" s="49" t="s">
        <v>1199</v>
      </c>
      <c r="G317" s="51">
        <v>17</v>
      </c>
      <c r="H317" s="49" t="s">
        <v>1212</v>
      </c>
      <c r="I317" s="49">
        <v>1030</v>
      </c>
      <c r="J317" s="49">
        <v>426.1</v>
      </c>
      <c r="K317" s="49">
        <v>355.1</v>
      </c>
    </row>
    <row r="318" spans="1:11" ht="12.75" hidden="1" outlineLevel="2">
      <c r="A318" s="48" t="s">
        <v>1583</v>
      </c>
      <c r="B318" s="50">
        <v>24632</v>
      </c>
      <c r="C318" s="49" t="s">
        <v>1561</v>
      </c>
      <c r="D318" s="49" t="s">
        <v>1416</v>
      </c>
      <c r="E318" s="49" t="s">
        <v>1245</v>
      </c>
      <c r="F318" s="49" t="s">
        <v>1199</v>
      </c>
      <c r="G318" s="51">
        <v>13</v>
      </c>
      <c r="H318" s="49" t="s">
        <v>1325</v>
      </c>
      <c r="I318" s="49">
        <v>1250</v>
      </c>
      <c r="J318" s="49">
        <v>600</v>
      </c>
      <c r="K318" s="49">
        <v>500</v>
      </c>
    </row>
    <row r="319" spans="1:11" ht="12.75" hidden="1" outlineLevel="2">
      <c r="A319" s="48" t="s">
        <v>1584</v>
      </c>
      <c r="B319" s="50">
        <v>29714</v>
      </c>
      <c r="C319" s="49" t="s">
        <v>1563</v>
      </c>
      <c r="D319" s="49" t="s">
        <v>1416</v>
      </c>
      <c r="E319" s="49" t="s">
        <v>1245</v>
      </c>
      <c r="F319" s="49" t="s">
        <v>1199</v>
      </c>
      <c r="G319" s="51">
        <v>19</v>
      </c>
      <c r="H319" s="49" t="s">
        <v>1325</v>
      </c>
      <c r="I319" s="49">
        <v>1750</v>
      </c>
      <c r="J319" s="49">
        <v>852.1</v>
      </c>
      <c r="K319" s="49">
        <v>710.1</v>
      </c>
    </row>
    <row r="320" spans="1:11" ht="12.75" hidden="1" outlineLevel="2">
      <c r="A320" s="48" t="s">
        <v>1585</v>
      </c>
      <c r="B320" s="50">
        <v>47692</v>
      </c>
      <c r="C320" s="49" t="s">
        <v>1565</v>
      </c>
      <c r="D320" s="49" t="s">
        <v>1416</v>
      </c>
      <c r="E320" s="49" t="s">
        <v>1245</v>
      </c>
      <c r="F320" s="49" t="s">
        <v>1199</v>
      </c>
      <c r="G320" s="51">
        <v>16</v>
      </c>
      <c r="H320" s="49" t="s">
        <v>1529</v>
      </c>
      <c r="I320" s="49">
        <v>2770</v>
      </c>
      <c r="J320" s="49">
        <v>1200</v>
      </c>
      <c r="K320" s="49">
        <v>1000</v>
      </c>
    </row>
    <row r="321" spans="1:11" ht="12.75" hidden="1" outlineLevel="2">
      <c r="A321" s="48" t="s">
        <v>1586</v>
      </c>
      <c r="B321" s="50">
        <v>59212</v>
      </c>
      <c r="C321" s="49" t="s">
        <v>1567</v>
      </c>
      <c r="D321" s="49" t="s">
        <v>1416</v>
      </c>
      <c r="E321" s="49" t="s">
        <v>1245</v>
      </c>
      <c r="F321" s="49" t="s">
        <v>1199</v>
      </c>
      <c r="G321" s="51">
        <v>23</v>
      </c>
      <c r="H321" s="49" t="s">
        <v>1529</v>
      </c>
      <c r="I321" s="49">
        <v>3800</v>
      </c>
      <c r="J321" s="49">
        <v>1600</v>
      </c>
      <c r="K321" s="49">
        <v>1333.3</v>
      </c>
    </row>
    <row r="322" spans="1:11" ht="12.75" hidden="1" outlineLevel="2">
      <c r="A322" s="48" t="s">
        <v>1587</v>
      </c>
      <c r="B322" s="50">
        <v>81819</v>
      </c>
      <c r="C322" s="49" t="s">
        <v>1588</v>
      </c>
      <c r="D322" s="49" t="s">
        <v>1416</v>
      </c>
      <c r="E322" s="49" t="s">
        <v>1245</v>
      </c>
      <c r="F322" s="49" t="s">
        <v>1199</v>
      </c>
      <c r="G322" s="51">
        <v>23</v>
      </c>
      <c r="H322" s="49" t="s">
        <v>1529</v>
      </c>
      <c r="I322" s="49">
        <v>4650</v>
      </c>
      <c r="J322" s="49">
        <v>2313</v>
      </c>
      <c r="K322" s="49">
        <v>1927.5</v>
      </c>
    </row>
    <row r="323" spans="1:11" ht="12.75" outlineLevel="1" collapsed="1">
      <c r="A323" s="123" t="s">
        <v>1589</v>
      </c>
      <c r="B323" s="124"/>
      <c r="C323" s="124"/>
      <c r="D323" s="124"/>
      <c r="E323" s="124"/>
      <c r="F323" s="124"/>
      <c r="G323" s="124"/>
      <c r="H323" s="124"/>
      <c r="I323" s="124"/>
      <c r="J323" s="124"/>
      <c r="K323" s="125"/>
    </row>
    <row r="324" spans="1:11" ht="12.75" hidden="1" outlineLevel="2">
      <c r="A324" s="48" t="s">
        <v>1590</v>
      </c>
      <c r="B324" s="50">
        <v>3532</v>
      </c>
      <c r="C324" s="49" t="s">
        <v>1415</v>
      </c>
      <c r="D324" s="49" t="s">
        <v>1416</v>
      </c>
      <c r="E324" s="49" t="s">
        <v>1257</v>
      </c>
      <c r="F324" s="49" t="s">
        <v>1199</v>
      </c>
      <c r="G324" s="49">
        <v>12</v>
      </c>
      <c r="H324" s="49" t="s">
        <v>1591</v>
      </c>
      <c r="I324" s="49">
        <v>115</v>
      </c>
      <c r="J324" s="49">
        <v>16.3</v>
      </c>
      <c r="K324" s="49">
        <v>13</v>
      </c>
    </row>
    <row r="325" spans="1:11" ht="12.75" hidden="1" outlineLevel="2">
      <c r="A325" s="48" t="s">
        <v>1592</v>
      </c>
      <c r="B325" s="50">
        <v>5426</v>
      </c>
      <c r="C325" s="49" t="s">
        <v>1508</v>
      </c>
      <c r="D325" s="49" t="s">
        <v>1416</v>
      </c>
      <c r="E325" s="49" t="s">
        <v>1257</v>
      </c>
      <c r="F325" s="49" t="s">
        <v>1199</v>
      </c>
      <c r="G325" s="49">
        <v>14</v>
      </c>
      <c r="H325" s="49" t="s">
        <v>1200</v>
      </c>
      <c r="I325" s="49">
        <v>195</v>
      </c>
      <c r="J325" s="49">
        <v>43.5</v>
      </c>
      <c r="K325" s="49">
        <v>34.8</v>
      </c>
    </row>
    <row r="326" spans="1:11" ht="12.75" hidden="1" outlineLevel="2">
      <c r="A326" s="48" t="s">
        <v>1593</v>
      </c>
      <c r="B326" s="50">
        <v>7472</v>
      </c>
      <c r="C326" s="49" t="s">
        <v>1195</v>
      </c>
      <c r="D326" s="49" t="s">
        <v>1416</v>
      </c>
      <c r="E326" s="49" t="s">
        <v>1257</v>
      </c>
      <c r="F326" s="49" t="s">
        <v>1199</v>
      </c>
      <c r="G326" s="49">
        <v>14</v>
      </c>
      <c r="H326" s="49" t="s">
        <v>1205</v>
      </c>
      <c r="I326" s="49">
        <v>295</v>
      </c>
      <c r="J326" s="49">
        <v>59.8</v>
      </c>
      <c r="K326" s="49">
        <v>47.8</v>
      </c>
    </row>
    <row r="327" spans="1:11" ht="12.75" hidden="1" outlineLevel="2">
      <c r="A327" s="48" t="s">
        <v>1594</v>
      </c>
      <c r="B327" s="50">
        <v>10379</v>
      </c>
      <c r="C327" s="49" t="s">
        <v>1274</v>
      </c>
      <c r="D327" s="49" t="s">
        <v>1416</v>
      </c>
      <c r="E327" s="49" t="s">
        <v>1257</v>
      </c>
      <c r="F327" s="49" t="s">
        <v>1199</v>
      </c>
      <c r="G327" s="49">
        <v>15</v>
      </c>
      <c r="H327" s="49" t="s">
        <v>1205</v>
      </c>
      <c r="I327" s="49">
        <v>300</v>
      </c>
      <c r="J327" s="49">
        <v>81.5</v>
      </c>
      <c r="K327" s="49">
        <v>65.2</v>
      </c>
    </row>
    <row r="328" spans="1:11" ht="12.75" hidden="1" outlineLevel="2">
      <c r="A328" s="48" t="s">
        <v>1595</v>
      </c>
      <c r="B328" s="50">
        <v>11412</v>
      </c>
      <c r="C328" s="49" t="s">
        <v>1440</v>
      </c>
      <c r="D328" s="49" t="s">
        <v>1416</v>
      </c>
      <c r="E328" s="49" t="s">
        <v>1257</v>
      </c>
      <c r="F328" s="49" t="s">
        <v>1199</v>
      </c>
      <c r="G328" s="49">
        <v>6</v>
      </c>
      <c r="H328" s="49" t="s">
        <v>1212</v>
      </c>
      <c r="I328" s="49">
        <v>460</v>
      </c>
      <c r="J328" s="49">
        <v>98.8</v>
      </c>
      <c r="K328" s="49">
        <v>79</v>
      </c>
    </row>
    <row r="329" spans="1:11" ht="12.75" hidden="1" outlineLevel="2">
      <c r="A329" s="48" t="s">
        <v>1596</v>
      </c>
      <c r="B329" s="50">
        <v>13135</v>
      </c>
      <c r="C329" s="49" t="s">
        <v>1554</v>
      </c>
      <c r="D329" s="49" t="s">
        <v>1416</v>
      </c>
      <c r="E329" s="49" t="s">
        <v>1257</v>
      </c>
      <c r="F329" s="49" t="s">
        <v>1199</v>
      </c>
      <c r="G329" s="49">
        <v>11</v>
      </c>
      <c r="H329" s="49" t="s">
        <v>1212</v>
      </c>
      <c r="I329" s="49">
        <v>570</v>
      </c>
      <c r="J329" s="49">
        <v>163</v>
      </c>
      <c r="K329" s="49">
        <v>130.4</v>
      </c>
    </row>
    <row r="330" spans="1:11" ht="12.75" hidden="1" outlineLevel="2">
      <c r="A330" s="48" t="s">
        <v>1597</v>
      </c>
      <c r="B330" s="50">
        <v>13781</v>
      </c>
      <c r="C330" s="49" t="s">
        <v>1479</v>
      </c>
      <c r="D330" s="49" t="s">
        <v>1416</v>
      </c>
      <c r="E330" s="49" t="s">
        <v>1257</v>
      </c>
      <c r="F330" s="49" t="s">
        <v>1199</v>
      </c>
      <c r="G330" s="49">
        <v>11</v>
      </c>
      <c r="H330" s="49" t="s">
        <v>1212</v>
      </c>
      <c r="I330" s="49">
        <v>670</v>
      </c>
      <c r="J330" s="49">
        <v>244.6</v>
      </c>
      <c r="K330" s="49">
        <v>195.7</v>
      </c>
    </row>
    <row r="331" spans="1:11" ht="12.75" hidden="1" outlineLevel="2">
      <c r="A331" s="48" t="s">
        <v>1598</v>
      </c>
      <c r="B331" s="50">
        <v>16149</v>
      </c>
      <c r="C331" s="49" t="s">
        <v>1599</v>
      </c>
      <c r="D331" s="49" t="s">
        <v>1416</v>
      </c>
      <c r="E331" s="49" t="s">
        <v>1257</v>
      </c>
      <c r="F331" s="49" t="s">
        <v>1199</v>
      </c>
      <c r="G331" s="49">
        <v>16</v>
      </c>
      <c r="H331" s="49" t="s">
        <v>1212</v>
      </c>
      <c r="I331" s="49">
        <v>1030</v>
      </c>
      <c r="J331" s="49">
        <v>335.1</v>
      </c>
      <c r="K331" s="49">
        <v>268.1</v>
      </c>
    </row>
    <row r="332" spans="1:11" ht="12.75" hidden="1" outlineLevel="2">
      <c r="A332" s="48" t="s">
        <v>1600</v>
      </c>
      <c r="B332" s="50">
        <v>24632</v>
      </c>
      <c r="C332" s="49" t="s">
        <v>1559</v>
      </c>
      <c r="D332" s="49" t="s">
        <v>1416</v>
      </c>
      <c r="E332" s="49" t="s">
        <v>1257</v>
      </c>
      <c r="F332" s="49" t="s">
        <v>1199</v>
      </c>
      <c r="G332" s="49">
        <v>12</v>
      </c>
      <c r="H332" s="49" t="s">
        <v>1325</v>
      </c>
      <c r="I332" s="49">
        <v>1250</v>
      </c>
      <c r="J332" s="49">
        <v>462</v>
      </c>
      <c r="K332" s="49">
        <v>369.6</v>
      </c>
    </row>
    <row r="333" spans="1:11" ht="12.75" hidden="1" outlineLevel="2">
      <c r="A333" s="48" t="s">
        <v>1601</v>
      </c>
      <c r="B333" s="50">
        <v>29714</v>
      </c>
      <c r="C333" s="49" t="s">
        <v>1602</v>
      </c>
      <c r="D333" s="49" t="s">
        <v>1416</v>
      </c>
      <c r="E333" s="49" t="s">
        <v>1257</v>
      </c>
      <c r="F333" s="49" t="s">
        <v>1199</v>
      </c>
      <c r="G333" s="49">
        <v>17</v>
      </c>
      <c r="H333" s="49" t="s">
        <v>1325</v>
      </c>
      <c r="I333" s="49">
        <v>1750</v>
      </c>
      <c r="J333" s="49">
        <v>652.1</v>
      </c>
      <c r="K333" s="49">
        <v>521.7</v>
      </c>
    </row>
    <row r="334" spans="1:11" ht="12.75" hidden="1" outlineLevel="2">
      <c r="A334" s="48" t="s">
        <v>1603</v>
      </c>
      <c r="B334" s="50">
        <v>47692</v>
      </c>
      <c r="C334" s="49" t="s">
        <v>1604</v>
      </c>
      <c r="D334" s="49" t="s">
        <v>1416</v>
      </c>
      <c r="E334" s="49" t="s">
        <v>1257</v>
      </c>
      <c r="F334" s="49" t="s">
        <v>1199</v>
      </c>
      <c r="G334" s="49">
        <v>14</v>
      </c>
      <c r="H334" s="49" t="s">
        <v>1529</v>
      </c>
      <c r="I334" s="49">
        <v>2770</v>
      </c>
      <c r="J334" s="49">
        <v>905.8</v>
      </c>
      <c r="K334" s="49">
        <v>724.6</v>
      </c>
    </row>
    <row r="335" spans="1:11" ht="12.75" hidden="1" outlineLevel="2">
      <c r="A335" s="48" t="s">
        <v>1605</v>
      </c>
      <c r="B335" s="50">
        <v>59212</v>
      </c>
      <c r="C335" s="49" t="s">
        <v>1565</v>
      </c>
      <c r="D335" s="49" t="s">
        <v>1416</v>
      </c>
      <c r="E335" s="49" t="s">
        <v>1257</v>
      </c>
      <c r="F335" s="49" t="s">
        <v>1199</v>
      </c>
      <c r="G335" s="49">
        <v>20</v>
      </c>
      <c r="H335" s="49" t="s">
        <v>1606</v>
      </c>
      <c r="I335" s="49">
        <v>3800</v>
      </c>
      <c r="J335" s="49">
        <v>1250</v>
      </c>
      <c r="K335" s="49">
        <v>1000</v>
      </c>
    </row>
    <row r="336" spans="1:11" ht="12.75" hidden="1" outlineLevel="2">
      <c r="A336" s="48" t="s">
        <v>1607</v>
      </c>
      <c r="B336" s="50">
        <v>81819</v>
      </c>
      <c r="C336" s="49" t="s">
        <v>1608</v>
      </c>
      <c r="D336" s="49" t="s">
        <v>1416</v>
      </c>
      <c r="E336" s="49" t="s">
        <v>1257</v>
      </c>
      <c r="F336" s="49" t="s">
        <v>1199</v>
      </c>
      <c r="G336" s="49">
        <v>20</v>
      </c>
      <c r="H336" s="49" t="s">
        <v>1606</v>
      </c>
      <c r="I336" s="49">
        <v>4650</v>
      </c>
      <c r="J336" s="49">
        <v>1811.6</v>
      </c>
      <c r="K336" s="49">
        <v>1449.3</v>
      </c>
    </row>
    <row r="337" spans="1:11" ht="12.75" outlineLevel="1" collapsed="1">
      <c r="A337" s="123" t="s">
        <v>1609</v>
      </c>
      <c r="B337" s="124"/>
      <c r="C337" s="124"/>
      <c r="D337" s="124"/>
      <c r="E337" s="124"/>
      <c r="F337" s="124"/>
      <c r="G337" s="124"/>
      <c r="H337" s="124"/>
      <c r="I337" s="124"/>
      <c r="J337" s="124"/>
      <c r="K337" s="125"/>
    </row>
    <row r="338" spans="1:11" ht="12.75" hidden="1" outlineLevel="2">
      <c r="A338" s="48" t="s">
        <v>1610</v>
      </c>
      <c r="B338" s="50">
        <v>3532</v>
      </c>
      <c r="C338" s="49" t="s">
        <v>1287</v>
      </c>
      <c r="D338" s="49" t="s">
        <v>1416</v>
      </c>
      <c r="E338" s="49" t="s">
        <v>1281</v>
      </c>
      <c r="F338" s="49" t="s">
        <v>1199</v>
      </c>
      <c r="G338" s="49">
        <v>11</v>
      </c>
      <c r="H338" s="49" t="s">
        <v>1200</v>
      </c>
      <c r="I338" s="49">
        <v>120</v>
      </c>
      <c r="J338" s="49">
        <v>11.3</v>
      </c>
      <c r="K338" s="49">
        <v>8.7</v>
      </c>
    </row>
    <row r="339" spans="1:11" ht="12.75" hidden="1" outlineLevel="2">
      <c r="A339" s="48" t="s">
        <v>1611</v>
      </c>
      <c r="B339" s="50">
        <v>4005</v>
      </c>
      <c r="C339" s="49" t="s">
        <v>1415</v>
      </c>
      <c r="D339" s="49" t="s">
        <v>1416</v>
      </c>
      <c r="E339" s="49" t="s">
        <v>1281</v>
      </c>
      <c r="F339" s="49" t="s">
        <v>1199</v>
      </c>
      <c r="G339" s="49">
        <v>13</v>
      </c>
      <c r="H339" s="49" t="s">
        <v>1200</v>
      </c>
      <c r="I339" s="49">
        <v>145</v>
      </c>
      <c r="J339" s="49">
        <v>15.6</v>
      </c>
      <c r="K339" s="49">
        <v>13</v>
      </c>
    </row>
    <row r="340" spans="1:11" ht="12.75" hidden="1" outlineLevel="2">
      <c r="A340" s="48" t="s">
        <v>1612</v>
      </c>
      <c r="B340" s="50">
        <v>5426</v>
      </c>
      <c r="C340" s="49" t="s">
        <v>1271</v>
      </c>
      <c r="D340" s="49" t="s">
        <v>1416</v>
      </c>
      <c r="E340" s="49" t="s">
        <v>1281</v>
      </c>
      <c r="F340" s="49" t="s">
        <v>1199</v>
      </c>
      <c r="G340" s="49">
        <v>13</v>
      </c>
      <c r="H340" s="49" t="s">
        <v>1200</v>
      </c>
      <c r="I340" s="49">
        <v>195</v>
      </c>
      <c r="J340" s="49">
        <v>31.3</v>
      </c>
      <c r="K340" s="49">
        <v>26.1</v>
      </c>
    </row>
    <row r="341" spans="1:11" ht="12.75" hidden="1" outlineLevel="2">
      <c r="A341" s="48" t="s">
        <v>1613</v>
      </c>
      <c r="B341" s="50">
        <v>7472</v>
      </c>
      <c r="C341" s="49" t="s">
        <v>1229</v>
      </c>
      <c r="D341" s="49" t="s">
        <v>1416</v>
      </c>
      <c r="E341" s="49" t="s">
        <v>1281</v>
      </c>
      <c r="F341" s="49" t="s">
        <v>1199</v>
      </c>
      <c r="G341" s="49">
        <v>13</v>
      </c>
      <c r="H341" s="49" t="s">
        <v>1200</v>
      </c>
      <c r="I341" s="49">
        <v>295</v>
      </c>
      <c r="J341" s="49">
        <v>52.2</v>
      </c>
      <c r="K341" s="49">
        <v>43.5</v>
      </c>
    </row>
    <row r="342" spans="1:11" ht="12.75" hidden="1" outlineLevel="2">
      <c r="A342" s="48" t="s">
        <v>1614</v>
      </c>
      <c r="B342" s="50">
        <v>10379</v>
      </c>
      <c r="C342" s="49" t="s">
        <v>1231</v>
      </c>
      <c r="D342" s="49" t="s">
        <v>1416</v>
      </c>
      <c r="E342" s="49" t="s">
        <v>1281</v>
      </c>
      <c r="F342" s="49" t="s">
        <v>1199</v>
      </c>
      <c r="G342" s="49">
        <v>24</v>
      </c>
      <c r="H342" s="49" t="s">
        <v>1205</v>
      </c>
      <c r="I342" s="49">
        <v>300</v>
      </c>
      <c r="J342" s="49">
        <v>62.6</v>
      </c>
      <c r="K342" s="49">
        <v>52.2</v>
      </c>
    </row>
    <row r="343" spans="1:11" ht="12.75" hidden="1" outlineLevel="2">
      <c r="A343" s="48" t="s">
        <v>1615</v>
      </c>
      <c r="B343" s="50">
        <v>11412</v>
      </c>
      <c r="C343" s="49" t="s">
        <v>1616</v>
      </c>
      <c r="D343" s="49" t="s">
        <v>1416</v>
      </c>
      <c r="E343" s="49" t="s">
        <v>1281</v>
      </c>
      <c r="F343" s="49" t="s">
        <v>1199</v>
      </c>
      <c r="G343" s="49">
        <v>5</v>
      </c>
      <c r="H343" s="49" t="s">
        <v>1212</v>
      </c>
      <c r="I343" s="49">
        <v>460</v>
      </c>
      <c r="J343" s="49">
        <v>82.8</v>
      </c>
      <c r="K343" s="49">
        <v>69</v>
      </c>
    </row>
    <row r="344" spans="1:11" ht="12.75" hidden="1" outlineLevel="2">
      <c r="A344" s="48" t="s">
        <v>1617</v>
      </c>
      <c r="B344" s="50">
        <v>13135</v>
      </c>
      <c r="C344" s="49" t="s">
        <v>1577</v>
      </c>
      <c r="D344" s="49" t="s">
        <v>1416</v>
      </c>
      <c r="E344" s="49" t="s">
        <v>1281</v>
      </c>
      <c r="F344" s="49" t="s">
        <v>1199</v>
      </c>
      <c r="G344" s="49">
        <v>10</v>
      </c>
      <c r="H344" s="49" t="s">
        <v>1212</v>
      </c>
      <c r="I344" s="49">
        <v>570</v>
      </c>
      <c r="J344" s="49">
        <v>130.4</v>
      </c>
      <c r="K344" s="49">
        <v>108.7</v>
      </c>
    </row>
    <row r="345" spans="1:11" ht="12.75" hidden="1" outlineLevel="2">
      <c r="A345" s="48" t="s">
        <v>1618</v>
      </c>
      <c r="B345" s="50">
        <v>13781</v>
      </c>
      <c r="C345" s="49" t="s">
        <v>1496</v>
      </c>
      <c r="D345" s="49" t="s">
        <v>1416</v>
      </c>
      <c r="E345" s="49" t="s">
        <v>1281</v>
      </c>
      <c r="F345" s="49" t="s">
        <v>1199</v>
      </c>
      <c r="G345" s="49">
        <v>10</v>
      </c>
      <c r="H345" s="49" t="s">
        <v>1212</v>
      </c>
      <c r="I345" s="49">
        <v>670</v>
      </c>
      <c r="J345" s="49">
        <v>173.9</v>
      </c>
      <c r="K345" s="49">
        <v>144.9</v>
      </c>
    </row>
    <row r="346" spans="1:11" ht="12.75" hidden="1" outlineLevel="2">
      <c r="A346" s="48" t="s">
        <v>1619</v>
      </c>
      <c r="B346" s="50">
        <v>16149</v>
      </c>
      <c r="C346" s="49" t="s">
        <v>1498</v>
      </c>
      <c r="D346" s="49" t="s">
        <v>1416</v>
      </c>
      <c r="E346" s="49" t="s">
        <v>1281</v>
      </c>
      <c r="F346" s="49" t="s">
        <v>1199</v>
      </c>
      <c r="G346" s="49">
        <v>15</v>
      </c>
      <c r="H346" s="49" t="s">
        <v>1212</v>
      </c>
      <c r="I346" s="49">
        <v>1030</v>
      </c>
      <c r="J346" s="49">
        <v>243.5</v>
      </c>
      <c r="K346" s="49">
        <v>202.9</v>
      </c>
    </row>
    <row r="347" spans="1:11" ht="12.75" hidden="1" outlineLevel="2">
      <c r="A347" s="48" t="s">
        <v>1620</v>
      </c>
      <c r="B347" s="50">
        <v>24632</v>
      </c>
      <c r="C347" s="49" t="s">
        <v>1621</v>
      </c>
      <c r="D347" s="49" t="s">
        <v>1416</v>
      </c>
      <c r="E347" s="49" t="s">
        <v>1281</v>
      </c>
      <c r="F347" s="49" t="s">
        <v>1199</v>
      </c>
      <c r="G347" s="49">
        <v>11</v>
      </c>
      <c r="H347" s="49" t="s">
        <v>1325</v>
      </c>
      <c r="I347" s="49">
        <v>1200</v>
      </c>
      <c r="J347" s="49">
        <v>356.5</v>
      </c>
      <c r="K347" s="49">
        <v>297.1</v>
      </c>
    </row>
    <row r="348" spans="1:11" ht="12.75" hidden="1" outlineLevel="2">
      <c r="A348" s="48" t="s">
        <v>1622</v>
      </c>
      <c r="B348" s="50">
        <v>29714</v>
      </c>
      <c r="C348" s="49" t="s">
        <v>1623</v>
      </c>
      <c r="D348" s="49" t="s">
        <v>1416</v>
      </c>
      <c r="E348" s="49" t="s">
        <v>1281</v>
      </c>
      <c r="F348" s="49" t="s">
        <v>1199</v>
      </c>
      <c r="G348" s="49">
        <v>16</v>
      </c>
      <c r="H348" s="49" t="s">
        <v>1325</v>
      </c>
      <c r="I348" s="49">
        <v>1700</v>
      </c>
      <c r="J348" s="49">
        <v>487</v>
      </c>
      <c r="K348" s="49">
        <v>405.8</v>
      </c>
    </row>
    <row r="349" spans="1:11" ht="12.75" hidden="1" outlineLevel="2">
      <c r="A349" s="48" t="s">
        <v>1624</v>
      </c>
      <c r="B349" s="50">
        <v>47692</v>
      </c>
      <c r="C349" s="49" t="s">
        <v>1430</v>
      </c>
      <c r="D349" s="49" t="s">
        <v>1416</v>
      </c>
      <c r="E349" s="49" t="s">
        <v>1281</v>
      </c>
      <c r="F349" s="49" t="s">
        <v>1199</v>
      </c>
      <c r="G349" s="49">
        <v>13</v>
      </c>
      <c r="H349" s="49" t="s">
        <v>1529</v>
      </c>
      <c r="I349" s="49">
        <v>2770</v>
      </c>
      <c r="J349" s="49">
        <v>660.8</v>
      </c>
      <c r="K349" s="49">
        <v>550.7</v>
      </c>
    </row>
    <row r="350" spans="1:11" ht="12.75" hidden="1" outlineLevel="2">
      <c r="A350" s="48" t="s">
        <v>1625</v>
      </c>
      <c r="B350" s="50">
        <v>59212</v>
      </c>
      <c r="C350" s="49" t="s">
        <v>1626</v>
      </c>
      <c r="D350" s="49" t="s">
        <v>1416</v>
      </c>
      <c r="E350" s="49" t="s">
        <v>1281</v>
      </c>
      <c r="F350" s="49" t="s">
        <v>1199</v>
      </c>
      <c r="G350" s="49">
        <v>18</v>
      </c>
      <c r="H350" s="49" t="s">
        <v>1529</v>
      </c>
      <c r="I350" s="49">
        <v>3800</v>
      </c>
      <c r="J350" s="49">
        <v>904.3</v>
      </c>
      <c r="K350" s="49">
        <v>753.6</v>
      </c>
    </row>
    <row r="351" spans="1:11" ht="12.75" hidden="1" outlineLevel="2">
      <c r="A351" s="48" t="s">
        <v>1627</v>
      </c>
      <c r="B351" s="50">
        <v>81819</v>
      </c>
      <c r="C351" s="49" t="s">
        <v>1628</v>
      </c>
      <c r="D351" s="49" t="s">
        <v>1416</v>
      </c>
      <c r="E351" s="49" t="s">
        <v>1281</v>
      </c>
      <c r="F351" s="49" t="s">
        <v>1199</v>
      </c>
      <c r="G351" s="49">
        <v>18</v>
      </c>
      <c r="H351" s="49" t="s">
        <v>1529</v>
      </c>
      <c r="I351" s="49">
        <v>4650</v>
      </c>
      <c r="J351" s="49">
        <v>1339.1</v>
      </c>
      <c r="K351" s="49">
        <v>1115.9</v>
      </c>
    </row>
    <row r="352" spans="1:11" ht="12.75" outlineLevel="1" collapsed="1">
      <c r="A352" s="123" t="s">
        <v>1629</v>
      </c>
      <c r="B352" s="124"/>
      <c r="C352" s="124"/>
      <c r="D352" s="124"/>
      <c r="E352" s="124"/>
      <c r="F352" s="124"/>
      <c r="G352" s="124"/>
      <c r="H352" s="124"/>
      <c r="I352" s="124"/>
      <c r="J352" s="124"/>
      <c r="K352" s="125"/>
    </row>
    <row r="353" spans="1:11" ht="12.75" hidden="1" outlineLevel="2">
      <c r="A353" s="48" t="s">
        <v>1630</v>
      </c>
      <c r="B353" s="50">
        <v>3876</v>
      </c>
      <c r="C353" s="49" t="s">
        <v>1631</v>
      </c>
      <c r="D353" s="49" t="s">
        <v>1416</v>
      </c>
      <c r="E353" s="49" t="s">
        <v>1304</v>
      </c>
      <c r="F353" s="49" t="s">
        <v>1199</v>
      </c>
      <c r="G353" s="49">
        <v>12</v>
      </c>
      <c r="H353" s="49" t="s">
        <v>1200</v>
      </c>
      <c r="I353" s="49">
        <v>125</v>
      </c>
      <c r="J353" s="49">
        <v>14.7</v>
      </c>
      <c r="K353" s="49">
        <v>10.9</v>
      </c>
    </row>
    <row r="354" spans="1:11" ht="12.75" hidden="1" outlineLevel="2">
      <c r="A354" s="48" t="s">
        <v>1632</v>
      </c>
      <c r="B354" s="50">
        <v>4522</v>
      </c>
      <c r="C354" s="49" t="s">
        <v>1633</v>
      </c>
      <c r="D354" s="49" t="s">
        <v>1416</v>
      </c>
      <c r="E354" s="49" t="s">
        <v>1304</v>
      </c>
      <c r="F354" s="49" t="s">
        <v>1199</v>
      </c>
      <c r="G354" s="49">
        <v>14</v>
      </c>
      <c r="H354" s="49" t="s">
        <v>1200</v>
      </c>
      <c r="I354" s="49">
        <v>140</v>
      </c>
      <c r="J354" s="49">
        <v>20.5</v>
      </c>
      <c r="K354" s="49">
        <v>15.2</v>
      </c>
    </row>
    <row r="355" spans="1:11" ht="12.75" hidden="1" outlineLevel="2">
      <c r="A355" s="48" t="s">
        <v>1634</v>
      </c>
      <c r="B355" s="50">
        <v>8182</v>
      </c>
      <c r="C355" s="49" t="s">
        <v>1227</v>
      </c>
      <c r="D355" s="49" t="s">
        <v>1416</v>
      </c>
      <c r="E355" s="49" t="s">
        <v>1304</v>
      </c>
      <c r="F355" s="49" t="s">
        <v>1199</v>
      </c>
      <c r="G355" s="49">
        <v>14</v>
      </c>
      <c r="H355" s="49" t="s">
        <v>1205</v>
      </c>
      <c r="I355" s="49">
        <v>280</v>
      </c>
      <c r="J355" s="49">
        <v>41</v>
      </c>
      <c r="K355" s="49">
        <v>30.4</v>
      </c>
    </row>
    <row r="356" spans="1:11" ht="12.75" hidden="1" outlineLevel="2">
      <c r="A356" s="48" t="s">
        <v>1635</v>
      </c>
      <c r="B356" s="50">
        <v>8613</v>
      </c>
      <c r="C356" s="49" t="s">
        <v>1229</v>
      </c>
      <c r="D356" s="49" t="s">
        <v>1416</v>
      </c>
      <c r="E356" s="49" t="s">
        <v>1304</v>
      </c>
      <c r="F356" s="49" t="s">
        <v>1199</v>
      </c>
      <c r="G356" s="49">
        <v>14</v>
      </c>
      <c r="H356" s="49" t="s">
        <v>1205</v>
      </c>
      <c r="I356" s="49">
        <v>330</v>
      </c>
      <c r="J356" s="49">
        <v>58.7</v>
      </c>
      <c r="K356" s="49">
        <v>43.5</v>
      </c>
    </row>
    <row r="357" spans="1:11" ht="12.75" hidden="1" outlineLevel="2">
      <c r="A357" s="48" t="s">
        <v>1636</v>
      </c>
      <c r="B357" s="50">
        <v>10336</v>
      </c>
      <c r="C357" s="49" t="s">
        <v>1198</v>
      </c>
      <c r="D357" s="49" t="s">
        <v>1416</v>
      </c>
      <c r="E357" s="49" t="s">
        <v>1304</v>
      </c>
      <c r="F357" s="49" t="s">
        <v>1199</v>
      </c>
      <c r="G357" s="49">
        <v>15</v>
      </c>
      <c r="H357" s="49" t="s">
        <v>1212</v>
      </c>
      <c r="I357" s="49">
        <v>360</v>
      </c>
      <c r="J357" s="49">
        <v>78.3</v>
      </c>
      <c r="K357" s="49">
        <v>58</v>
      </c>
    </row>
    <row r="358" spans="1:11" ht="12.75" hidden="1" outlineLevel="2">
      <c r="A358" s="48" t="s">
        <v>1637</v>
      </c>
      <c r="B358" s="50">
        <v>13781</v>
      </c>
      <c r="C358" s="49" t="s">
        <v>1440</v>
      </c>
      <c r="D358" s="49" t="s">
        <v>1416</v>
      </c>
      <c r="E358" s="49" t="s">
        <v>1304</v>
      </c>
      <c r="F358" s="49" t="s">
        <v>1199</v>
      </c>
      <c r="G358" s="49">
        <v>6</v>
      </c>
      <c r="H358" s="49" t="s">
        <v>1212</v>
      </c>
      <c r="I358" s="49">
        <v>560</v>
      </c>
      <c r="J358" s="49">
        <v>106.7</v>
      </c>
      <c r="K358" s="49">
        <v>79</v>
      </c>
    </row>
    <row r="359" spans="1:11" ht="12.75" hidden="1" outlineLevel="2">
      <c r="A359" s="48" t="s">
        <v>1638</v>
      </c>
      <c r="B359" s="50">
        <v>15072</v>
      </c>
      <c r="C359" s="49" t="s">
        <v>1235</v>
      </c>
      <c r="D359" s="49" t="s">
        <v>1416</v>
      </c>
      <c r="E359" s="49" t="s">
        <v>1304</v>
      </c>
      <c r="F359" s="49" t="s">
        <v>1199</v>
      </c>
      <c r="G359" s="49">
        <v>11</v>
      </c>
      <c r="H359" s="49" t="s">
        <v>1212</v>
      </c>
      <c r="I359" s="49">
        <v>770</v>
      </c>
      <c r="J359" s="49">
        <v>166.3</v>
      </c>
      <c r="K359" s="49">
        <v>123.2</v>
      </c>
    </row>
    <row r="360" spans="1:11" ht="12.75" hidden="1" outlineLevel="2">
      <c r="A360" s="48" t="s">
        <v>1639</v>
      </c>
      <c r="B360" s="50">
        <v>16795</v>
      </c>
      <c r="C360" s="49" t="s">
        <v>1279</v>
      </c>
      <c r="D360" s="49" t="s">
        <v>1416</v>
      </c>
      <c r="E360" s="49" t="s">
        <v>1304</v>
      </c>
      <c r="F360" s="49" t="s">
        <v>1199</v>
      </c>
      <c r="G360" s="49">
        <v>11</v>
      </c>
      <c r="H360" s="49" t="s">
        <v>1212</v>
      </c>
      <c r="I360" s="49">
        <v>920</v>
      </c>
      <c r="J360" s="49">
        <v>233.6</v>
      </c>
      <c r="K360" s="49">
        <v>173</v>
      </c>
    </row>
    <row r="361" spans="1:11" ht="12.75" hidden="1" outlineLevel="2">
      <c r="A361" s="48" t="s">
        <v>1640</v>
      </c>
      <c r="B361" s="50">
        <v>20455</v>
      </c>
      <c r="C361" s="49" t="s">
        <v>1557</v>
      </c>
      <c r="D361" s="49" t="s">
        <v>1416</v>
      </c>
      <c r="E361" s="49" t="s">
        <v>1304</v>
      </c>
      <c r="F361" s="49" t="s">
        <v>1199</v>
      </c>
      <c r="G361" s="49">
        <v>16</v>
      </c>
      <c r="H361" s="49" t="s">
        <v>1212</v>
      </c>
      <c r="I361" s="49">
        <v>1270</v>
      </c>
      <c r="J361" s="49">
        <v>341.6</v>
      </c>
      <c r="K361" s="49">
        <v>253</v>
      </c>
    </row>
    <row r="362" spans="1:11" ht="12.75" hidden="1" outlineLevel="2">
      <c r="A362" s="48" t="s">
        <v>1641</v>
      </c>
      <c r="B362" s="50">
        <v>30144</v>
      </c>
      <c r="C362" s="49" t="s">
        <v>1464</v>
      </c>
      <c r="D362" s="49" t="s">
        <v>1416</v>
      </c>
      <c r="E362" s="49" t="s">
        <v>1304</v>
      </c>
      <c r="F362" s="49" t="s">
        <v>1199</v>
      </c>
      <c r="G362" s="49">
        <v>12</v>
      </c>
      <c r="H362" s="49" t="s">
        <v>1642</v>
      </c>
      <c r="I362" s="49">
        <v>1600</v>
      </c>
      <c r="J362" s="49">
        <v>467.1</v>
      </c>
      <c r="K362" s="49">
        <v>346</v>
      </c>
    </row>
    <row r="363" spans="1:11" ht="12.75" hidden="1" outlineLevel="2">
      <c r="A363" s="48" t="s">
        <v>1643</v>
      </c>
      <c r="B363" s="50">
        <v>35312</v>
      </c>
      <c r="C363" s="49" t="s">
        <v>1561</v>
      </c>
      <c r="D363" s="49" t="s">
        <v>1416</v>
      </c>
      <c r="E363" s="49" t="s">
        <v>1304</v>
      </c>
      <c r="F363" s="49" t="s">
        <v>1199</v>
      </c>
      <c r="G363" s="49">
        <v>17</v>
      </c>
      <c r="H363" s="49" t="s">
        <v>1642</v>
      </c>
      <c r="I363" s="49">
        <v>2130</v>
      </c>
      <c r="J363" s="49">
        <v>672.3</v>
      </c>
      <c r="K363" s="49">
        <v>498</v>
      </c>
    </row>
    <row r="364" spans="1:11" ht="12.75" hidden="1" outlineLevel="2">
      <c r="A364" s="48" t="s">
        <v>1644</v>
      </c>
      <c r="B364" s="50">
        <v>48015</v>
      </c>
      <c r="C364" s="49" t="s">
        <v>1645</v>
      </c>
      <c r="D364" s="49" t="s">
        <v>1416</v>
      </c>
      <c r="E364" s="49" t="s">
        <v>1304</v>
      </c>
      <c r="F364" s="49" t="s">
        <v>1199</v>
      </c>
      <c r="G364" s="49">
        <v>16</v>
      </c>
      <c r="H364" s="49" t="s">
        <v>1646</v>
      </c>
      <c r="I364" s="49">
        <v>3300</v>
      </c>
      <c r="J364" s="49">
        <v>857.3</v>
      </c>
      <c r="K364" s="49">
        <v>635</v>
      </c>
    </row>
    <row r="365" spans="1:11" ht="12.75" hidden="1" outlineLevel="2">
      <c r="A365" s="48" t="s">
        <v>1647</v>
      </c>
      <c r="B365" s="50">
        <v>77513</v>
      </c>
      <c r="C365" s="49" t="s">
        <v>1648</v>
      </c>
      <c r="D365" s="49" t="s">
        <v>1416</v>
      </c>
      <c r="E365" s="49" t="s">
        <v>1304</v>
      </c>
      <c r="F365" s="49" t="s">
        <v>1199</v>
      </c>
      <c r="G365" s="49">
        <v>18</v>
      </c>
      <c r="H365" s="49" t="s">
        <v>1646</v>
      </c>
      <c r="I365" s="49">
        <v>4400</v>
      </c>
      <c r="J365" s="49">
        <v>1071.9</v>
      </c>
      <c r="K365" s="49">
        <v>794</v>
      </c>
    </row>
    <row r="366" spans="1:11" ht="12.75" hidden="1" outlineLevel="2">
      <c r="A366" s="48" t="s">
        <v>1649</v>
      </c>
      <c r="B366" s="50">
        <v>94738</v>
      </c>
      <c r="C366" s="49" t="s">
        <v>1650</v>
      </c>
      <c r="D366" s="49" t="s">
        <v>1416</v>
      </c>
      <c r="E366" s="49" t="s">
        <v>1304</v>
      </c>
      <c r="F366" s="49" t="s">
        <v>1199</v>
      </c>
      <c r="G366" s="49">
        <v>20</v>
      </c>
      <c r="H366" s="49" t="s">
        <v>1646</v>
      </c>
      <c r="I366" s="49">
        <v>5400</v>
      </c>
      <c r="J366" s="49">
        <v>1559.3</v>
      </c>
      <c r="K366" s="49">
        <v>1155</v>
      </c>
    </row>
    <row r="367" spans="1:11" ht="12.75">
      <c r="A367" s="117" t="s">
        <v>101</v>
      </c>
      <c r="B367" s="118"/>
      <c r="C367" s="118"/>
      <c r="D367" s="118"/>
      <c r="E367" s="118"/>
      <c r="F367" s="118"/>
      <c r="G367" s="118"/>
      <c r="H367" s="118"/>
      <c r="I367" s="118"/>
      <c r="J367" s="118"/>
      <c r="K367" s="119"/>
    </row>
    <row r="368" spans="1:11" ht="12.75" outlineLevel="1" collapsed="1">
      <c r="A368" s="129" t="s">
        <v>1651</v>
      </c>
      <c r="B368" s="130"/>
      <c r="C368" s="130"/>
      <c r="D368" s="130"/>
      <c r="E368" s="130"/>
      <c r="F368" s="130"/>
      <c r="G368" s="130"/>
      <c r="H368" s="130"/>
      <c r="I368" s="130"/>
      <c r="J368" s="130"/>
      <c r="K368" s="131"/>
    </row>
    <row r="369" spans="1:11" ht="12.75" hidden="1" outlineLevel="2">
      <c r="A369" s="48" t="s">
        <v>1652</v>
      </c>
      <c r="B369" s="50">
        <v>8436</v>
      </c>
      <c r="C369" s="49" t="s">
        <v>1508</v>
      </c>
      <c r="D369" s="49" t="s">
        <v>1416</v>
      </c>
      <c r="E369" s="49" t="s">
        <v>1179</v>
      </c>
      <c r="F369" s="49" t="s">
        <v>1199</v>
      </c>
      <c r="G369" s="49">
        <v>19</v>
      </c>
      <c r="H369" s="49" t="s">
        <v>1653</v>
      </c>
      <c r="I369" s="49">
        <v>400</v>
      </c>
      <c r="J369" s="49">
        <v>38.5</v>
      </c>
      <c r="K369" s="49">
        <v>35</v>
      </c>
    </row>
    <row r="370" spans="1:11" ht="12.75" hidden="1" outlineLevel="2">
      <c r="A370" s="48" t="s">
        <v>1654</v>
      </c>
      <c r="B370" s="50">
        <v>14382</v>
      </c>
      <c r="C370" s="49" t="s">
        <v>1514</v>
      </c>
      <c r="D370" s="49" t="s">
        <v>1416</v>
      </c>
      <c r="E370" s="49" t="s">
        <v>1179</v>
      </c>
      <c r="F370" s="49" t="s">
        <v>1199</v>
      </c>
      <c r="G370" s="49">
        <v>21</v>
      </c>
      <c r="H370" s="49" t="s">
        <v>1653</v>
      </c>
      <c r="I370" s="49">
        <v>620</v>
      </c>
      <c r="J370" s="49">
        <v>95.7</v>
      </c>
      <c r="K370" s="49">
        <v>87</v>
      </c>
    </row>
    <row r="371" spans="1:11" ht="12.75" hidden="1" outlineLevel="2">
      <c r="A371" s="48" t="s">
        <v>1655</v>
      </c>
      <c r="B371" s="50">
        <v>19415</v>
      </c>
      <c r="C371" s="49" t="s">
        <v>1496</v>
      </c>
      <c r="D371" s="49" t="s">
        <v>1416</v>
      </c>
      <c r="E371" s="49" t="s">
        <v>1179</v>
      </c>
      <c r="F371" s="49" t="s">
        <v>1199</v>
      </c>
      <c r="G371" s="49">
        <v>21</v>
      </c>
      <c r="H371" s="49" t="s">
        <v>1656</v>
      </c>
      <c r="I371" s="49" t="s">
        <v>1657</v>
      </c>
      <c r="J371" s="49">
        <v>159.5</v>
      </c>
      <c r="K371" s="49">
        <v>145</v>
      </c>
    </row>
    <row r="372" spans="1:11" ht="12.75" hidden="1" outlineLevel="2">
      <c r="A372" s="48" t="s">
        <v>1658</v>
      </c>
      <c r="B372" s="50">
        <v>24204</v>
      </c>
      <c r="C372" s="49" t="s">
        <v>1279</v>
      </c>
      <c r="D372" s="49" t="s">
        <v>1416</v>
      </c>
      <c r="E372" s="49" t="s">
        <v>1179</v>
      </c>
      <c r="F372" s="49" t="s">
        <v>1199</v>
      </c>
      <c r="G372" s="49">
        <v>37</v>
      </c>
      <c r="H372" s="49" t="s">
        <v>1656</v>
      </c>
      <c r="I372" s="49" t="s">
        <v>1659</v>
      </c>
      <c r="J372" s="49">
        <v>191.4</v>
      </c>
      <c r="K372" s="49">
        <v>174</v>
      </c>
    </row>
    <row r="373" spans="1:11" ht="12.75" hidden="1" outlineLevel="2">
      <c r="A373" s="48" t="s">
        <v>1660</v>
      </c>
      <c r="B373" s="50">
        <v>21904</v>
      </c>
      <c r="C373" s="49" t="s">
        <v>1462</v>
      </c>
      <c r="D373" s="49" t="s">
        <v>1416</v>
      </c>
      <c r="E373" s="49" t="s">
        <v>1179</v>
      </c>
      <c r="F373" s="49" t="s">
        <v>1199</v>
      </c>
      <c r="G373" s="49">
        <v>11</v>
      </c>
      <c r="H373" s="49" t="s">
        <v>1661</v>
      </c>
      <c r="I373" s="49" t="s">
        <v>1662</v>
      </c>
      <c r="J373" s="49">
        <v>270.6</v>
      </c>
      <c r="K373" s="49">
        <v>246</v>
      </c>
    </row>
    <row r="374" spans="1:11" ht="12.75" hidden="1" outlineLevel="2">
      <c r="A374" s="48" t="s">
        <v>1663</v>
      </c>
      <c r="B374" s="50">
        <v>31030</v>
      </c>
      <c r="C374" s="49" t="s">
        <v>1664</v>
      </c>
      <c r="D374" s="49" t="s">
        <v>1416</v>
      </c>
      <c r="E374" s="49" t="s">
        <v>1179</v>
      </c>
      <c r="F374" s="49" t="s">
        <v>1199</v>
      </c>
      <c r="G374" s="49">
        <v>18</v>
      </c>
      <c r="H374" s="49" t="s">
        <v>1665</v>
      </c>
      <c r="I374" s="49" t="s">
        <v>1666</v>
      </c>
      <c r="J374" s="49">
        <v>375.1</v>
      </c>
      <c r="K374" s="49">
        <v>341</v>
      </c>
    </row>
    <row r="375" spans="1:11" ht="12.75" hidden="1" outlineLevel="2">
      <c r="A375" s="48" t="s">
        <v>1667</v>
      </c>
      <c r="B375" s="50">
        <v>36364</v>
      </c>
      <c r="C375" s="49" t="s">
        <v>1668</v>
      </c>
      <c r="D375" s="49" t="s">
        <v>1416</v>
      </c>
      <c r="E375" s="49" t="s">
        <v>1179</v>
      </c>
      <c r="F375" s="49" t="s">
        <v>1199</v>
      </c>
      <c r="G375" s="49">
        <v>18</v>
      </c>
      <c r="H375" s="49" t="s">
        <v>1665</v>
      </c>
      <c r="I375" s="49" t="s">
        <v>1669</v>
      </c>
      <c r="J375" s="49">
        <v>478.5</v>
      </c>
      <c r="K375" s="49">
        <v>435</v>
      </c>
    </row>
    <row r="376" spans="1:11" ht="12.75" hidden="1" outlineLevel="2">
      <c r="A376" s="48" t="s">
        <v>1670</v>
      </c>
      <c r="B376" s="50">
        <v>40817</v>
      </c>
      <c r="C376" s="49" t="s">
        <v>1671</v>
      </c>
      <c r="D376" s="49" t="s">
        <v>1416</v>
      </c>
      <c r="E376" s="49" t="s">
        <v>1179</v>
      </c>
      <c r="F376" s="49" t="s">
        <v>1199</v>
      </c>
      <c r="G376" s="49">
        <v>26</v>
      </c>
      <c r="H376" s="49" t="s">
        <v>1672</v>
      </c>
      <c r="I376" s="49" t="s">
        <v>1673</v>
      </c>
      <c r="J376" s="49">
        <v>765.6</v>
      </c>
      <c r="K376" s="49">
        <v>696</v>
      </c>
    </row>
    <row r="377" spans="1:11" ht="12.75" hidden="1" outlineLevel="2">
      <c r="A377" s="48" t="s">
        <v>1674</v>
      </c>
      <c r="B377" s="50">
        <v>52219</v>
      </c>
      <c r="C377" s="49" t="s">
        <v>1675</v>
      </c>
      <c r="D377" s="49" t="s">
        <v>1416</v>
      </c>
      <c r="E377" s="49" t="s">
        <v>1179</v>
      </c>
      <c r="F377" s="49" t="s">
        <v>1199</v>
      </c>
      <c r="G377" s="49">
        <v>19</v>
      </c>
      <c r="H377" s="49" t="s">
        <v>1672</v>
      </c>
      <c r="I377" s="49" t="s">
        <v>1676</v>
      </c>
      <c r="J377" s="49">
        <v>1036.2</v>
      </c>
      <c r="K377" s="49">
        <v>942</v>
      </c>
    </row>
    <row r="378" spans="1:11" ht="12.75" hidden="1" outlineLevel="2">
      <c r="A378" s="48" t="s">
        <v>1677</v>
      </c>
      <c r="B378" s="50">
        <v>71677</v>
      </c>
      <c r="C378" s="49" t="s">
        <v>1678</v>
      </c>
      <c r="D378" s="49" t="s">
        <v>1416</v>
      </c>
      <c r="E378" s="49" t="s">
        <v>1179</v>
      </c>
      <c r="F378" s="49" t="s">
        <v>1199</v>
      </c>
      <c r="G378" s="49">
        <v>27</v>
      </c>
      <c r="H378" s="49" t="s">
        <v>1672</v>
      </c>
      <c r="I378" s="49" t="s">
        <v>1679</v>
      </c>
      <c r="J378" s="49">
        <v>1323.3</v>
      </c>
      <c r="K378" s="49">
        <v>1203</v>
      </c>
    </row>
    <row r="379" spans="1:11" ht="12.75" outlineLevel="1" collapsed="1">
      <c r="A379" s="123" t="s">
        <v>1680</v>
      </c>
      <c r="B379" s="124"/>
      <c r="C379" s="124"/>
      <c r="D379" s="124"/>
      <c r="E379" s="124"/>
      <c r="F379" s="124"/>
      <c r="G379" s="124"/>
      <c r="H379" s="124"/>
      <c r="I379" s="124"/>
      <c r="J379" s="124"/>
      <c r="K379" s="125"/>
    </row>
    <row r="380" spans="1:11" ht="12.75" hidden="1" outlineLevel="2">
      <c r="A380" s="48" t="s">
        <v>1681</v>
      </c>
      <c r="B380" s="50">
        <v>7605</v>
      </c>
      <c r="C380" s="49" t="s">
        <v>1269</v>
      </c>
      <c r="D380" s="49" t="s">
        <v>1416</v>
      </c>
      <c r="E380" s="49" t="s">
        <v>1215</v>
      </c>
      <c r="F380" s="49" t="s">
        <v>1199</v>
      </c>
      <c r="G380" s="49">
        <v>16</v>
      </c>
      <c r="H380" s="49" t="s">
        <v>1653</v>
      </c>
      <c r="I380" s="49">
        <v>370</v>
      </c>
      <c r="J380" s="49">
        <v>25.3</v>
      </c>
      <c r="K380" s="49">
        <v>22</v>
      </c>
    </row>
    <row r="381" spans="1:11" ht="12.75" hidden="1" outlineLevel="2">
      <c r="A381" s="48" t="s">
        <v>1682</v>
      </c>
      <c r="B381" s="50">
        <v>8708</v>
      </c>
      <c r="C381" s="49" t="s">
        <v>1227</v>
      </c>
      <c r="D381" s="49" t="s">
        <v>1416</v>
      </c>
      <c r="E381" s="49" t="s">
        <v>1215</v>
      </c>
      <c r="F381" s="49" t="s">
        <v>1199</v>
      </c>
      <c r="G381" s="49">
        <v>18</v>
      </c>
      <c r="H381" s="49" t="s">
        <v>1653</v>
      </c>
      <c r="I381" s="49">
        <v>400</v>
      </c>
      <c r="J381" s="49">
        <v>34.5</v>
      </c>
      <c r="K381" s="49">
        <v>30</v>
      </c>
    </row>
    <row r="382" spans="1:11" ht="12.75" hidden="1" outlineLevel="2">
      <c r="A382" s="48" t="s">
        <v>1683</v>
      </c>
      <c r="B382" s="50">
        <v>13410</v>
      </c>
      <c r="C382" s="49" t="s">
        <v>1274</v>
      </c>
      <c r="D382" s="49" t="s">
        <v>1416</v>
      </c>
      <c r="E382" s="49" t="s">
        <v>1215</v>
      </c>
      <c r="F382" s="49" t="s">
        <v>1199</v>
      </c>
      <c r="G382" s="49">
        <v>18</v>
      </c>
      <c r="H382" s="49" t="s">
        <v>1653</v>
      </c>
      <c r="I382" s="49">
        <v>550</v>
      </c>
      <c r="J382" s="49">
        <v>74.8</v>
      </c>
      <c r="K382" s="49">
        <v>65</v>
      </c>
    </row>
    <row r="383" spans="1:11" ht="12.75" hidden="1" outlineLevel="2">
      <c r="A383" s="48" t="s">
        <v>1684</v>
      </c>
      <c r="B383" s="50">
        <v>17202</v>
      </c>
      <c r="C383" s="49" t="s">
        <v>1476</v>
      </c>
      <c r="D383" s="49" t="s">
        <v>1416</v>
      </c>
      <c r="E383" s="49" t="s">
        <v>1215</v>
      </c>
      <c r="F383" s="49" t="s">
        <v>1199</v>
      </c>
      <c r="G383" s="49">
        <v>18</v>
      </c>
      <c r="H383" s="49" t="s">
        <v>1656</v>
      </c>
      <c r="I383" s="49" t="s">
        <v>1685</v>
      </c>
      <c r="J383" s="49">
        <v>104.7</v>
      </c>
      <c r="K383" s="49">
        <v>91</v>
      </c>
    </row>
    <row r="384" spans="1:11" ht="12.75" hidden="1" outlineLevel="2">
      <c r="A384" s="48" t="s">
        <v>1686</v>
      </c>
      <c r="B384" s="50">
        <v>21919</v>
      </c>
      <c r="C384" s="49" t="s">
        <v>1554</v>
      </c>
      <c r="D384" s="49" t="s">
        <v>1416</v>
      </c>
      <c r="E384" s="49" t="s">
        <v>1215</v>
      </c>
      <c r="F384" s="49" t="s">
        <v>1199</v>
      </c>
      <c r="G384" s="49">
        <v>33</v>
      </c>
      <c r="H384" s="49" t="s">
        <v>1656</v>
      </c>
      <c r="I384" s="49" t="s">
        <v>1687</v>
      </c>
      <c r="J384" s="49">
        <v>149.5</v>
      </c>
      <c r="K384" s="49">
        <v>130</v>
      </c>
    </row>
    <row r="385" spans="1:11" ht="12.75" hidden="1" outlineLevel="2">
      <c r="A385" s="48" t="s">
        <v>0</v>
      </c>
      <c r="B385" s="50">
        <v>20431</v>
      </c>
      <c r="C385" s="49" t="s">
        <v>1460</v>
      </c>
      <c r="D385" s="49" t="s">
        <v>1416</v>
      </c>
      <c r="E385" s="49" t="s">
        <v>1215</v>
      </c>
      <c r="F385" s="49" t="s">
        <v>1199</v>
      </c>
      <c r="G385" s="49">
        <v>7</v>
      </c>
      <c r="H385" s="49" t="s">
        <v>1661</v>
      </c>
      <c r="I385" s="49" t="s">
        <v>1</v>
      </c>
      <c r="J385" s="49">
        <v>182.9</v>
      </c>
      <c r="K385" s="49">
        <v>159</v>
      </c>
    </row>
    <row r="386" spans="1:11" ht="12.75" hidden="1" outlineLevel="2">
      <c r="A386" s="48" t="s">
        <v>2</v>
      </c>
      <c r="B386" s="50">
        <v>28181</v>
      </c>
      <c r="C386" s="49" t="s">
        <v>3</v>
      </c>
      <c r="D386" s="49" t="s">
        <v>1416</v>
      </c>
      <c r="E386" s="49" t="s">
        <v>1215</v>
      </c>
      <c r="F386" s="49" t="s">
        <v>1199</v>
      </c>
      <c r="G386" s="49">
        <v>14</v>
      </c>
      <c r="H386" s="49" t="s">
        <v>1665</v>
      </c>
      <c r="I386" s="49" t="s">
        <v>4</v>
      </c>
      <c r="J386" s="49">
        <v>258.8</v>
      </c>
      <c r="K386" s="49">
        <v>225</v>
      </c>
    </row>
    <row r="387" spans="1:11" ht="12.75" hidden="1" outlineLevel="2">
      <c r="A387" s="48" t="s">
        <v>5</v>
      </c>
      <c r="B387" s="50">
        <v>32309</v>
      </c>
      <c r="C387" s="49" t="s">
        <v>1241</v>
      </c>
      <c r="D387" s="49" t="s">
        <v>1416</v>
      </c>
      <c r="E387" s="49" t="s">
        <v>1215</v>
      </c>
      <c r="F387" s="49" t="s">
        <v>1199</v>
      </c>
      <c r="G387" s="49">
        <v>14</v>
      </c>
      <c r="H387" s="49" t="s">
        <v>1665</v>
      </c>
      <c r="I387" s="49" t="s">
        <v>6</v>
      </c>
      <c r="J387" s="49">
        <v>383</v>
      </c>
      <c r="K387" s="49">
        <v>333</v>
      </c>
    </row>
    <row r="388" spans="1:11" ht="12.75" hidden="1" outlineLevel="2">
      <c r="A388" s="48" t="s">
        <v>7</v>
      </c>
      <c r="B388" s="50">
        <v>38090</v>
      </c>
      <c r="C388" s="49" t="s">
        <v>8</v>
      </c>
      <c r="D388" s="49" t="s">
        <v>1416</v>
      </c>
      <c r="E388" s="49" t="s">
        <v>1215</v>
      </c>
      <c r="F388" s="49" t="s">
        <v>1199</v>
      </c>
      <c r="G388" s="49">
        <v>20</v>
      </c>
      <c r="H388" s="49" t="s">
        <v>1672</v>
      </c>
      <c r="I388" s="49" t="s">
        <v>9</v>
      </c>
      <c r="J388" s="49">
        <v>525.6</v>
      </c>
      <c r="K388" s="49">
        <v>457</v>
      </c>
    </row>
    <row r="389" spans="1:11" ht="12.75" hidden="1" outlineLevel="2">
      <c r="A389" s="48" t="s">
        <v>10</v>
      </c>
      <c r="B389" s="50">
        <v>50415</v>
      </c>
      <c r="C389" s="49" t="s">
        <v>11</v>
      </c>
      <c r="D389" s="49" t="s">
        <v>1416</v>
      </c>
      <c r="E389" s="49" t="s">
        <v>1215</v>
      </c>
      <c r="F389" s="49" t="s">
        <v>1199</v>
      </c>
      <c r="G389" s="49">
        <v>15</v>
      </c>
      <c r="H389" s="49" t="s">
        <v>1672</v>
      </c>
      <c r="I389" s="49" t="s">
        <v>12</v>
      </c>
      <c r="J389" s="49">
        <v>749.8</v>
      </c>
      <c r="K389" s="49">
        <v>652</v>
      </c>
    </row>
    <row r="390" spans="1:11" ht="12.75" hidden="1" outlineLevel="2">
      <c r="A390" s="48" t="s">
        <v>13</v>
      </c>
      <c r="B390" s="50">
        <v>65638</v>
      </c>
      <c r="C390" s="49" t="s">
        <v>14</v>
      </c>
      <c r="D390" s="49" t="s">
        <v>1416</v>
      </c>
      <c r="E390" s="49" t="s">
        <v>1215</v>
      </c>
      <c r="F390" s="49" t="s">
        <v>1199</v>
      </c>
      <c r="G390" s="49">
        <v>22</v>
      </c>
      <c r="H390" s="49" t="s">
        <v>1672</v>
      </c>
      <c r="I390" s="49" t="s">
        <v>15</v>
      </c>
      <c r="J390" s="49">
        <v>1016.6</v>
      </c>
      <c r="K390" s="49">
        <v>884</v>
      </c>
    </row>
    <row r="391" spans="1:11" ht="12.75" outlineLevel="1" collapsed="1">
      <c r="A391" s="123" t="s">
        <v>16</v>
      </c>
      <c r="B391" s="124"/>
      <c r="C391" s="124"/>
      <c r="D391" s="124"/>
      <c r="E391" s="124"/>
      <c r="F391" s="124"/>
      <c r="G391" s="124"/>
      <c r="H391" s="124"/>
      <c r="I391" s="124"/>
      <c r="J391" s="124"/>
      <c r="K391" s="125"/>
    </row>
    <row r="392" spans="1:11" ht="12.75" hidden="1" outlineLevel="2">
      <c r="A392" s="48" t="s">
        <v>17</v>
      </c>
      <c r="B392" s="50">
        <v>7483</v>
      </c>
      <c r="C392" s="49" t="s">
        <v>1290</v>
      </c>
      <c r="D392" s="49" t="s">
        <v>1416</v>
      </c>
      <c r="E392" s="49" t="s">
        <v>1245</v>
      </c>
      <c r="F392" s="49" t="s">
        <v>1199</v>
      </c>
      <c r="G392" s="49">
        <v>14</v>
      </c>
      <c r="H392" s="49" t="s">
        <v>1653</v>
      </c>
      <c r="I392" s="49">
        <v>360</v>
      </c>
      <c r="J392" s="49">
        <v>20.4</v>
      </c>
      <c r="K392" s="49">
        <v>17</v>
      </c>
    </row>
    <row r="393" spans="1:11" ht="12.75" hidden="1" outlineLevel="2">
      <c r="A393" s="48" t="s">
        <v>18</v>
      </c>
      <c r="B393" s="50">
        <v>8597</v>
      </c>
      <c r="C393" s="49" t="s">
        <v>1271</v>
      </c>
      <c r="D393" s="49" t="s">
        <v>1416</v>
      </c>
      <c r="E393" s="49" t="s">
        <v>1245</v>
      </c>
      <c r="F393" s="49" t="s">
        <v>1199</v>
      </c>
      <c r="G393" s="49">
        <v>16</v>
      </c>
      <c r="H393" s="49" t="s">
        <v>1653</v>
      </c>
      <c r="I393" s="49">
        <v>380</v>
      </c>
      <c r="J393" s="49">
        <v>31.2</v>
      </c>
      <c r="K393" s="49">
        <v>26</v>
      </c>
    </row>
    <row r="394" spans="1:11" ht="12.75" hidden="1" outlineLevel="2">
      <c r="A394" s="48" t="s">
        <v>19</v>
      </c>
      <c r="B394" s="50">
        <v>12914</v>
      </c>
      <c r="C394" s="49" t="s">
        <v>1229</v>
      </c>
      <c r="D394" s="49" t="s">
        <v>1416</v>
      </c>
      <c r="E394" s="49" t="s">
        <v>1245</v>
      </c>
      <c r="F394" s="49" t="s">
        <v>1199</v>
      </c>
      <c r="G394" s="49">
        <v>16</v>
      </c>
      <c r="H394" s="49" t="s">
        <v>1653</v>
      </c>
      <c r="I394" s="49">
        <v>500</v>
      </c>
      <c r="J394" s="49">
        <v>51.6</v>
      </c>
      <c r="K394" s="49">
        <v>43</v>
      </c>
    </row>
    <row r="395" spans="1:11" ht="12.75" hidden="1" outlineLevel="2">
      <c r="A395" s="48" t="s">
        <v>20</v>
      </c>
      <c r="B395" s="50">
        <v>15754</v>
      </c>
      <c r="C395" s="49" t="s">
        <v>1574</v>
      </c>
      <c r="D395" s="49" t="s">
        <v>1416</v>
      </c>
      <c r="E395" s="49" t="s">
        <v>1245</v>
      </c>
      <c r="F395" s="49" t="s">
        <v>1199</v>
      </c>
      <c r="G395" s="49">
        <v>16</v>
      </c>
      <c r="H395" s="49" t="s">
        <v>1656</v>
      </c>
      <c r="I395" s="49" t="s">
        <v>21</v>
      </c>
      <c r="J395" s="49">
        <v>76.8</v>
      </c>
      <c r="K395" s="49">
        <v>64</v>
      </c>
    </row>
    <row r="396" spans="1:11" ht="12.75" hidden="1" outlineLevel="2">
      <c r="A396" s="48" t="s">
        <v>22</v>
      </c>
      <c r="B396" s="50">
        <v>20086</v>
      </c>
      <c r="C396" s="49" t="s">
        <v>1514</v>
      </c>
      <c r="D396" s="49" t="s">
        <v>1416</v>
      </c>
      <c r="E396" s="49" t="s">
        <v>1245</v>
      </c>
      <c r="F396" s="49" t="s">
        <v>1199</v>
      </c>
      <c r="G396" s="49">
        <v>24</v>
      </c>
      <c r="H396" s="49" t="s">
        <v>1656</v>
      </c>
      <c r="I396" s="49" t="s">
        <v>23</v>
      </c>
      <c r="J396" s="49">
        <v>104.4</v>
      </c>
      <c r="K396" s="49">
        <v>87</v>
      </c>
    </row>
    <row r="397" spans="1:11" ht="12.75" hidden="1" outlineLevel="2">
      <c r="A397" s="48" t="s">
        <v>24</v>
      </c>
      <c r="B397" s="50">
        <v>18510</v>
      </c>
      <c r="C397" s="49" t="s">
        <v>1577</v>
      </c>
      <c r="D397" s="49" t="s">
        <v>1416</v>
      </c>
      <c r="E397" s="49" t="s">
        <v>1245</v>
      </c>
      <c r="F397" s="49" t="s">
        <v>1199</v>
      </c>
      <c r="G397" s="49">
        <v>6</v>
      </c>
      <c r="H397" s="49" t="s">
        <v>1661</v>
      </c>
      <c r="I397" s="49" t="s">
        <v>25</v>
      </c>
      <c r="J397" s="49">
        <v>130.8</v>
      </c>
      <c r="K397" s="49">
        <v>109</v>
      </c>
    </row>
    <row r="398" spans="1:11" ht="12.75" hidden="1" outlineLevel="2">
      <c r="A398" s="48" t="s">
        <v>26</v>
      </c>
      <c r="B398" s="50">
        <v>22998</v>
      </c>
      <c r="C398" s="49" t="s">
        <v>1496</v>
      </c>
      <c r="D398" s="49" t="s">
        <v>1416</v>
      </c>
      <c r="E398" s="49" t="s">
        <v>1245</v>
      </c>
      <c r="F398" s="49" t="s">
        <v>1199</v>
      </c>
      <c r="G398" s="49">
        <v>12</v>
      </c>
      <c r="H398" s="49" t="s">
        <v>1665</v>
      </c>
      <c r="I398" s="49" t="s">
        <v>27</v>
      </c>
      <c r="J398" s="49">
        <v>174</v>
      </c>
      <c r="K398" s="49">
        <v>145</v>
      </c>
    </row>
    <row r="399" spans="1:11" ht="12.75" hidden="1" outlineLevel="2">
      <c r="A399" s="48" t="s">
        <v>28</v>
      </c>
      <c r="B399" s="50">
        <v>29562</v>
      </c>
      <c r="C399" s="49" t="s">
        <v>29</v>
      </c>
      <c r="D399" s="49" t="s">
        <v>1416</v>
      </c>
      <c r="E399" s="49" t="s">
        <v>1245</v>
      </c>
      <c r="F399" s="49" t="s">
        <v>1199</v>
      </c>
      <c r="G399" s="49">
        <v>12</v>
      </c>
      <c r="H399" s="49" t="s">
        <v>1665</v>
      </c>
      <c r="I399" s="49" t="s">
        <v>30</v>
      </c>
      <c r="J399" s="49">
        <v>260.4</v>
      </c>
      <c r="K399" s="49">
        <v>217</v>
      </c>
    </row>
    <row r="400" spans="1:11" ht="12.75" hidden="1" outlineLevel="2">
      <c r="A400" s="48" t="s">
        <v>31</v>
      </c>
      <c r="B400" s="50">
        <v>35980</v>
      </c>
      <c r="C400" s="49" t="s">
        <v>1241</v>
      </c>
      <c r="D400" s="49" t="s">
        <v>1416</v>
      </c>
      <c r="E400" s="49" t="s">
        <v>1245</v>
      </c>
      <c r="F400" s="49" t="s">
        <v>1199</v>
      </c>
      <c r="G400" s="49">
        <v>17</v>
      </c>
      <c r="H400" s="49" t="s">
        <v>1672</v>
      </c>
      <c r="I400" s="49" t="s">
        <v>32</v>
      </c>
      <c r="J400" s="49">
        <v>399.6</v>
      </c>
      <c r="K400" s="49">
        <v>333</v>
      </c>
    </row>
    <row r="401" spans="1:11" ht="12.75" hidden="1" outlineLevel="2">
      <c r="A401" s="48" t="s">
        <v>33</v>
      </c>
      <c r="B401" s="50">
        <v>46287</v>
      </c>
      <c r="C401" s="49" t="s">
        <v>34</v>
      </c>
      <c r="D401" s="49" t="s">
        <v>1416</v>
      </c>
      <c r="E401" s="49" t="s">
        <v>1245</v>
      </c>
      <c r="F401" s="49" t="s">
        <v>1199</v>
      </c>
      <c r="G401" s="49">
        <v>13</v>
      </c>
      <c r="H401" s="49" t="s">
        <v>1672</v>
      </c>
      <c r="I401" s="49" t="s">
        <v>35</v>
      </c>
      <c r="J401" s="49">
        <v>538.8</v>
      </c>
      <c r="K401" s="49">
        <v>449</v>
      </c>
    </row>
    <row r="402" spans="1:11" ht="12.75" hidden="1" outlineLevel="2">
      <c r="A402" s="48" t="s">
        <v>36</v>
      </c>
      <c r="B402" s="50">
        <v>63936</v>
      </c>
      <c r="C402" s="49" t="s">
        <v>37</v>
      </c>
      <c r="D402" s="49" t="s">
        <v>1416</v>
      </c>
      <c r="E402" s="49" t="s">
        <v>1245</v>
      </c>
      <c r="F402" s="49" t="s">
        <v>1199</v>
      </c>
      <c r="G402" s="49">
        <v>19</v>
      </c>
      <c r="H402" s="49" t="s">
        <v>1672</v>
      </c>
      <c r="I402" s="49" t="s">
        <v>38</v>
      </c>
      <c r="J402" s="49">
        <v>817.2</v>
      </c>
      <c r="K402" s="49">
        <v>681</v>
      </c>
    </row>
    <row r="403" spans="1:11" ht="12.75" outlineLevel="1" collapsed="1">
      <c r="A403" s="123" t="s">
        <v>39</v>
      </c>
      <c r="B403" s="124"/>
      <c r="C403" s="124"/>
      <c r="D403" s="124"/>
      <c r="E403" s="124"/>
      <c r="F403" s="124"/>
      <c r="G403" s="124"/>
      <c r="H403" s="124"/>
      <c r="I403" s="124"/>
      <c r="J403" s="124"/>
      <c r="K403" s="125"/>
    </row>
    <row r="404" spans="1:11" ht="12.75" hidden="1" outlineLevel="2">
      <c r="A404" s="48" t="s">
        <v>40</v>
      </c>
      <c r="B404" s="50">
        <v>7255</v>
      </c>
      <c r="C404" s="49" t="s">
        <v>1415</v>
      </c>
      <c r="D404" s="49" t="s">
        <v>1416</v>
      </c>
      <c r="E404" s="49" t="s">
        <v>1257</v>
      </c>
      <c r="F404" s="49" t="s">
        <v>1199</v>
      </c>
      <c r="G404" s="49">
        <v>12</v>
      </c>
      <c r="H404" s="49" t="s">
        <v>1653</v>
      </c>
      <c r="I404" s="49">
        <v>300</v>
      </c>
      <c r="J404" s="49">
        <v>16.3</v>
      </c>
      <c r="K404" s="49">
        <v>13</v>
      </c>
    </row>
    <row r="405" spans="1:11" ht="12.75" hidden="1" outlineLevel="2">
      <c r="A405" s="48" t="s">
        <v>41</v>
      </c>
      <c r="B405" s="50">
        <v>8339</v>
      </c>
      <c r="C405" s="49" t="s">
        <v>1269</v>
      </c>
      <c r="D405" s="49" t="s">
        <v>1416</v>
      </c>
      <c r="E405" s="49" t="s">
        <v>1257</v>
      </c>
      <c r="F405" s="49" t="s">
        <v>1199</v>
      </c>
      <c r="G405" s="49">
        <v>14</v>
      </c>
      <c r="H405" s="49" t="s">
        <v>1653</v>
      </c>
      <c r="I405" s="49">
        <v>360</v>
      </c>
      <c r="J405" s="49">
        <v>27.5</v>
      </c>
      <c r="K405" s="49">
        <v>22</v>
      </c>
    </row>
    <row r="406" spans="1:11" ht="12.75" hidden="1" outlineLevel="2">
      <c r="A406" s="48" t="s">
        <v>42</v>
      </c>
      <c r="B406" s="50">
        <v>12545</v>
      </c>
      <c r="C406" s="49" t="s">
        <v>1508</v>
      </c>
      <c r="D406" s="49" t="s">
        <v>1416</v>
      </c>
      <c r="E406" s="49" t="s">
        <v>1257</v>
      </c>
      <c r="F406" s="49" t="s">
        <v>1199</v>
      </c>
      <c r="G406" s="49">
        <v>14</v>
      </c>
      <c r="H406" s="49" t="s">
        <v>1653</v>
      </c>
      <c r="I406" s="49">
        <v>490</v>
      </c>
      <c r="J406" s="49">
        <v>43.8</v>
      </c>
      <c r="K406" s="49">
        <v>35</v>
      </c>
    </row>
    <row r="407" spans="1:11" ht="12.75" hidden="1" outlineLevel="2">
      <c r="A407" s="48" t="s">
        <v>43</v>
      </c>
      <c r="B407" s="50">
        <v>15214</v>
      </c>
      <c r="C407" s="49" t="s">
        <v>1195</v>
      </c>
      <c r="D407" s="49" t="s">
        <v>1416</v>
      </c>
      <c r="E407" s="49" t="s">
        <v>1257</v>
      </c>
      <c r="F407" s="49" t="s">
        <v>1199</v>
      </c>
      <c r="G407" s="49">
        <v>14</v>
      </c>
      <c r="H407" s="49" t="s">
        <v>1656</v>
      </c>
      <c r="I407" s="49" t="s">
        <v>44</v>
      </c>
      <c r="J407" s="49">
        <v>60</v>
      </c>
      <c r="K407" s="49">
        <v>48</v>
      </c>
    </row>
    <row r="408" spans="1:11" ht="12.75" hidden="1" outlineLevel="2">
      <c r="A408" s="48" t="s">
        <v>45</v>
      </c>
      <c r="B408" s="50">
        <v>18452</v>
      </c>
      <c r="C408" s="49" t="s">
        <v>1274</v>
      </c>
      <c r="D408" s="49" t="s">
        <v>1416</v>
      </c>
      <c r="E408" s="49" t="s">
        <v>1257</v>
      </c>
      <c r="F408" s="49" t="s">
        <v>1199</v>
      </c>
      <c r="G408" s="49">
        <v>15</v>
      </c>
      <c r="H408" s="49" t="s">
        <v>1656</v>
      </c>
      <c r="I408" s="49" t="s">
        <v>46</v>
      </c>
      <c r="J408" s="49">
        <v>81.3</v>
      </c>
      <c r="K408" s="49">
        <v>65</v>
      </c>
    </row>
    <row r="409" spans="1:11" ht="12.75" hidden="1" outlineLevel="2">
      <c r="A409" s="48" t="s">
        <v>47</v>
      </c>
      <c r="B409" s="50">
        <v>17708</v>
      </c>
      <c r="C409" s="49" t="s">
        <v>1440</v>
      </c>
      <c r="D409" s="49" t="s">
        <v>1416</v>
      </c>
      <c r="E409" s="49" t="s">
        <v>1257</v>
      </c>
      <c r="F409" s="49" t="s">
        <v>1199</v>
      </c>
      <c r="G409" s="49">
        <v>6</v>
      </c>
      <c r="H409" s="49" t="s">
        <v>1661</v>
      </c>
      <c r="I409" s="49" t="s">
        <v>48</v>
      </c>
      <c r="J409" s="49">
        <v>100</v>
      </c>
      <c r="K409" s="49">
        <v>80</v>
      </c>
    </row>
    <row r="410" spans="1:11" ht="12.75" hidden="1" outlineLevel="2">
      <c r="A410" s="48" t="s">
        <v>49</v>
      </c>
      <c r="B410" s="50">
        <v>21914</v>
      </c>
      <c r="C410" s="49" t="s">
        <v>1577</v>
      </c>
      <c r="D410" s="49" t="s">
        <v>1416</v>
      </c>
      <c r="E410" s="49" t="s">
        <v>1257</v>
      </c>
      <c r="F410" s="49" t="s">
        <v>1199</v>
      </c>
      <c r="G410" s="49">
        <v>11</v>
      </c>
      <c r="H410" s="49" t="s">
        <v>1665</v>
      </c>
      <c r="I410" s="49" t="s">
        <v>50</v>
      </c>
      <c r="J410" s="49">
        <v>136.3</v>
      </c>
      <c r="K410" s="49">
        <v>109</v>
      </c>
    </row>
    <row r="411" spans="1:11" ht="12.75" hidden="1" outlineLevel="2">
      <c r="A411" s="48" t="s">
        <v>51</v>
      </c>
      <c r="B411" s="50">
        <v>27189</v>
      </c>
      <c r="C411" s="49" t="s">
        <v>1279</v>
      </c>
      <c r="D411" s="49" t="s">
        <v>1416</v>
      </c>
      <c r="E411" s="49" t="s">
        <v>1257</v>
      </c>
      <c r="F411" s="49" t="s">
        <v>1199</v>
      </c>
      <c r="G411" s="49">
        <v>11</v>
      </c>
      <c r="H411" s="49" t="s">
        <v>1665</v>
      </c>
      <c r="I411" s="49" t="s">
        <v>52</v>
      </c>
      <c r="J411" s="49">
        <v>217.5</v>
      </c>
      <c r="K411" s="49">
        <v>174</v>
      </c>
    </row>
    <row r="412" spans="1:11" ht="12.75" hidden="1" outlineLevel="2">
      <c r="A412" s="48" t="s">
        <v>53</v>
      </c>
      <c r="B412" s="50">
        <v>35299</v>
      </c>
      <c r="C412" s="49" t="s">
        <v>54</v>
      </c>
      <c r="D412" s="49" t="s">
        <v>1416</v>
      </c>
      <c r="E412" s="49" t="s">
        <v>1257</v>
      </c>
      <c r="F412" s="49" t="s">
        <v>1199</v>
      </c>
      <c r="G412" s="49">
        <v>16</v>
      </c>
      <c r="H412" s="49" t="s">
        <v>1672</v>
      </c>
      <c r="I412" s="49" t="s">
        <v>55</v>
      </c>
      <c r="J412" s="49">
        <v>295</v>
      </c>
      <c r="K412" s="49">
        <v>236</v>
      </c>
    </row>
    <row r="413" spans="1:11" ht="12.75" hidden="1" outlineLevel="2">
      <c r="A413" s="48" t="s">
        <v>56</v>
      </c>
      <c r="B413" s="50">
        <v>45587</v>
      </c>
      <c r="C413" s="49" t="s">
        <v>1241</v>
      </c>
      <c r="D413" s="49" t="s">
        <v>1416</v>
      </c>
      <c r="E413" s="49" t="s">
        <v>1257</v>
      </c>
      <c r="F413" s="49" t="s">
        <v>1199</v>
      </c>
      <c r="G413" s="49">
        <v>12</v>
      </c>
      <c r="H413" s="49" t="s">
        <v>1672</v>
      </c>
      <c r="I413" s="49" t="s">
        <v>57</v>
      </c>
      <c r="J413" s="49">
        <v>416.3</v>
      </c>
      <c r="K413" s="49">
        <v>333</v>
      </c>
    </row>
    <row r="414" spans="1:11" ht="12.75" hidden="1" outlineLevel="2">
      <c r="A414" s="48" t="s">
        <v>58</v>
      </c>
      <c r="B414" s="50">
        <v>61768</v>
      </c>
      <c r="C414" s="49" t="s">
        <v>8</v>
      </c>
      <c r="D414" s="49" t="s">
        <v>1416</v>
      </c>
      <c r="E414" s="49" t="s">
        <v>1257</v>
      </c>
      <c r="F414" s="49" t="s">
        <v>1199</v>
      </c>
      <c r="G414" s="49">
        <v>17</v>
      </c>
      <c r="H414" s="49" t="s">
        <v>1672</v>
      </c>
      <c r="I414" s="49" t="s">
        <v>59</v>
      </c>
      <c r="J414" s="49">
        <v>571.3</v>
      </c>
      <c r="K414" s="49">
        <v>457</v>
      </c>
    </row>
    <row r="415" spans="1:11" ht="12.75">
      <c r="A415" s="120" t="s">
        <v>204</v>
      </c>
      <c r="B415" s="121"/>
      <c r="C415" s="121"/>
      <c r="D415" s="121"/>
      <c r="E415" s="121"/>
      <c r="F415" s="121"/>
      <c r="G415" s="121"/>
      <c r="H415" s="121"/>
      <c r="I415" s="121"/>
      <c r="J415" s="121"/>
      <c r="K415" s="122"/>
    </row>
    <row r="416" spans="1:11" ht="12.75" outlineLevel="1" collapsed="1">
      <c r="A416" s="123" t="s">
        <v>102</v>
      </c>
      <c r="B416" s="124"/>
      <c r="C416" s="124"/>
      <c r="D416" s="124"/>
      <c r="E416" s="124"/>
      <c r="F416" s="124"/>
      <c r="G416" s="124"/>
      <c r="H416" s="124"/>
      <c r="I416" s="124"/>
      <c r="J416" s="124"/>
      <c r="K416" s="125"/>
    </row>
    <row r="417" spans="1:11" ht="12.75" hidden="1" outlineLevel="2">
      <c r="A417" s="48" t="s">
        <v>60</v>
      </c>
      <c r="B417" s="50">
        <v>5781</v>
      </c>
      <c r="C417" s="49" t="s">
        <v>1508</v>
      </c>
      <c r="D417" s="49" t="s">
        <v>1416</v>
      </c>
      <c r="E417" s="49" t="s">
        <v>1179</v>
      </c>
      <c r="F417" s="49" t="s">
        <v>1199</v>
      </c>
      <c r="G417" s="49">
        <v>19</v>
      </c>
      <c r="H417" s="49" t="s">
        <v>1369</v>
      </c>
      <c r="I417" s="49">
        <v>125</v>
      </c>
      <c r="J417" s="49">
        <v>38.28</v>
      </c>
      <c r="K417" s="49">
        <v>34.8</v>
      </c>
    </row>
    <row r="418" spans="1:11" ht="12.75" hidden="1" outlineLevel="2">
      <c r="A418" s="48" t="s">
        <v>61</v>
      </c>
      <c r="B418" s="50">
        <v>8398</v>
      </c>
      <c r="C418" s="49" t="s">
        <v>1514</v>
      </c>
      <c r="D418" s="49" t="s">
        <v>1416</v>
      </c>
      <c r="E418" s="49" t="s">
        <v>1179</v>
      </c>
      <c r="F418" s="49" t="s">
        <v>1199</v>
      </c>
      <c r="G418" s="49">
        <v>21</v>
      </c>
      <c r="H418" s="49" t="s">
        <v>1369</v>
      </c>
      <c r="I418" s="49">
        <v>262</v>
      </c>
      <c r="J418" s="49">
        <v>95.7</v>
      </c>
      <c r="K418" s="49">
        <v>87</v>
      </c>
    </row>
    <row r="419" spans="1:11" ht="12.75" hidden="1" outlineLevel="2">
      <c r="A419" s="48" t="s">
        <v>62</v>
      </c>
      <c r="B419" s="50">
        <v>10013</v>
      </c>
      <c r="C419" s="49" t="s">
        <v>1496</v>
      </c>
      <c r="D419" s="49" t="s">
        <v>1416</v>
      </c>
      <c r="E419" s="49" t="s">
        <v>1179</v>
      </c>
      <c r="F419" s="49" t="s">
        <v>1199</v>
      </c>
      <c r="G419" s="49">
        <v>21</v>
      </c>
      <c r="H419" s="49" t="s">
        <v>1374</v>
      </c>
      <c r="I419" s="49">
        <v>272</v>
      </c>
      <c r="J419" s="49">
        <v>159.39</v>
      </c>
      <c r="K419" s="49">
        <v>144.9</v>
      </c>
    </row>
    <row r="420" spans="1:11" ht="12.75" hidden="1" outlineLevel="2">
      <c r="A420" s="48" t="s">
        <v>63</v>
      </c>
      <c r="B420" s="50">
        <v>13027</v>
      </c>
      <c r="C420" s="49" t="s">
        <v>1279</v>
      </c>
      <c r="D420" s="49" t="s">
        <v>1416</v>
      </c>
      <c r="E420" s="49" t="s">
        <v>1179</v>
      </c>
      <c r="F420" s="49" t="s">
        <v>1199</v>
      </c>
      <c r="G420" s="49">
        <v>37</v>
      </c>
      <c r="H420" s="49" t="s">
        <v>1374</v>
      </c>
      <c r="I420" s="49">
        <v>340</v>
      </c>
      <c r="J420" s="49">
        <v>191.29</v>
      </c>
      <c r="K420" s="49">
        <v>173.9</v>
      </c>
    </row>
    <row r="421" spans="1:11" ht="12.75" hidden="1" outlineLevel="2">
      <c r="A421" s="48" t="s">
        <v>64</v>
      </c>
      <c r="B421" s="50">
        <v>14857</v>
      </c>
      <c r="C421" s="49" t="s">
        <v>1462</v>
      </c>
      <c r="D421" s="49" t="s">
        <v>1416</v>
      </c>
      <c r="E421" s="49" t="s">
        <v>1179</v>
      </c>
      <c r="F421" s="49" t="s">
        <v>1199</v>
      </c>
      <c r="G421" s="49">
        <v>11</v>
      </c>
      <c r="H421" s="49" t="s">
        <v>1378</v>
      </c>
      <c r="I421" s="49">
        <v>472</v>
      </c>
      <c r="J421" s="49">
        <v>269.5</v>
      </c>
      <c r="K421" s="49">
        <v>245</v>
      </c>
    </row>
    <row r="422" spans="1:11" ht="12.75" hidden="1" outlineLevel="2">
      <c r="A422" s="48" t="s">
        <v>65</v>
      </c>
      <c r="B422" s="50">
        <v>19755</v>
      </c>
      <c r="C422" s="49" t="s">
        <v>1428</v>
      </c>
      <c r="D422" s="49" t="s">
        <v>1416</v>
      </c>
      <c r="E422" s="49" t="s">
        <v>1179</v>
      </c>
      <c r="F422" s="49" t="s">
        <v>1199</v>
      </c>
      <c r="G422" s="49">
        <v>18</v>
      </c>
      <c r="H422" s="49" t="s">
        <v>1378</v>
      </c>
      <c r="I422" s="49">
        <v>560</v>
      </c>
      <c r="J422" s="49">
        <v>414.48</v>
      </c>
      <c r="K422" s="49">
        <v>376.8</v>
      </c>
    </row>
    <row r="423" spans="1:11" ht="12.75" hidden="1" outlineLevel="2">
      <c r="A423" s="48" t="s">
        <v>66</v>
      </c>
      <c r="B423" s="50">
        <v>21962</v>
      </c>
      <c r="C423" s="49" t="s">
        <v>1520</v>
      </c>
      <c r="D423" s="49" t="s">
        <v>1416</v>
      </c>
      <c r="E423" s="49" t="s">
        <v>1179</v>
      </c>
      <c r="F423" s="49" t="s">
        <v>1199</v>
      </c>
      <c r="G423" s="49">
        <v>18</v>
      </c>
      <c r="H423" s="49" t="s">
        <v>1378</v>
      </c>
      <c r="I423" s="49">
        <v>630</v>
      </c>
      <c r="J423" s="49">
        <v>557.92</v>
      </c>
      <c r="K423" s="49">
        <v>507.2</v>
      </c>
    </row>
    <row r="424" spans="1:11" ht="12.75" hidden="1" outlineLevel="2">
      <c r="A424" s="48" t="s">
        <v>67</v>
      </c>
      <c r="B424" s="50">
        <v>26699</v>
      </c>
      <c r="C424" s="49" t="s">
        <v>1522</v>
      </c>
      <c r="D424" s="49" t="s">
        <v>1416</v>
      </c>
      <c r="E424" s="49" t="s">
        <v>1179</v>
      </c>
      <c r="F424" s="49" t="s">
        <v>1199</v>
      </c>
      <c r="G424" s="49">
        <v>26</v>
      </c>
      <c r="H424" s="49" t="s">
        <v>1378</v>
      </c>
      <c r="I424" s="49">
        <v>760</v>
      </c>
      <c r="J424" s="49">
        <v>844.91</v>
      </c>
      <c r="K424" s="49">
        <v>768.1</v>
      </c>
    </row>
    <row r="425" spans="1:11" ht="12.75" hidden="1" outlineLevel="2">
      <c r="A425" s="48" t="s">
        <v>68</v>
      </c>
      <c r="B425" s="50">
        <v>36281</v>
      </c>
      <c r="C425" s="49" t="s">
        <v>1524</v>
      </c>
      <c r="D425" s="49" t="s">
        <v>1416</v>
      </c>
      <c r="E425" s="49" t="s">
        <v>1179</v>
      </c>
      <c r="F425" s="49" t="s">
        <v>1199</v>
      </c>
      <c r="G425" s="49">
        <v>19</v>
      </c>
      <c r="H425" s="49" t="s">
        <v>1378</v>
      </c>
      <c r="I425" s="49">
        <v>1295</v>
      </c>
      <c r="J425" s="49">
        <v>1179.75</v>
      </c>
      <c r="K425" s="49">
        <v>1072.5</v>
      </c>
    </row>
    <row r="426" spans="1:11" ht="12.75" outlineLevel="1" collapsed="1">
      <c r="A426" s="123" t="s">
        <v>103</v>
      </c>
      <c r="B426" s="124"/>
      <c r="C426" s="124"/>
      <c r="D426" s="124"/>
      <c r="E426" s="124"/>
      <c r="F426" s="124"/>
      <c r="G426" s="124"/>
      <c r="H426" s="124"/>
      <c r="I426" s="124"/>
      <c r="J426" s="124"/>
      <c r="K426" s="125"/>
    </row>
    <row r="427" spans="1:11" ht="12.75" hidden="1" outlineLevel="2">
      <c r="A427" s="48" t="s">
        <v>69</v>
      </c>
      <c r="B427" s="50">
        <v>5642</v>
      </c>
      <c r="C427" s="49" t="s">
        <v>1269</v>
      </c>
      <c r="D427" s="49" t="s">
        <v>1416</v>
      </c>
      <c r="E427" s="49" t="s">
        <v>1215</v>
      </c>
      <c r="F427" s="49" t="s">
        <v>1199</v>
      </c>
      <c r="G427" s="49">
        <v>16</v>
      </c>
      <c r="H427" s="49" t="s">
        <v>1369</v>
      </c>
      <c r="I427" s="49">
        <v>125</v>
      </c>
      <c r="J427" s="49">
        <v>24.96</v>
      </c>
      <c r="K427" s="49">
        <v>21.7</v>
      </c>
    </row>
    <row r="428" spans="1:11" ht="12.75" hidden="1" outlineLevel="2">
      <c r="A428" s="48" t="s">
        <v>70</v>
      </c>
      <c r="B428" s="50">
        <v>6815</v>
      </c>
      <c r="C428" s="49" t="s">
        <v>1227</v>
      </c>
      <c r="D428" s="49" t="s">
        <v>1416</v>
      </c>
      <c r="E428" s="49" t="s">
        <v>1215</v>
      </c>
      <c r="F428" s="49" t="s">
        <v>1199</v>
      </c>
      <c r="G428" s="49">
        <v>18</v>
      </c>
      <c r="H428" s="49" t="s">
        <v>1369</v>
      </c>
      <c r="I428" s="49">
        <v>150</v>
      </c>
      <c r="J428" s="49">
        <v>34.96</v>
      </c>
      <c r="K428" s="49">
        <v>30.4</v>
      </c>
    </row>
    <row r="429" spans="1:11" ht="12.75" hidden="1" outlineLevel="2">
      <c r="A429" s="48" t="s">
        <v>71</v>
      </c>
      <c r="B429" s="50">
        <v>8322</v>
      </c>
      <c r="C429" s="49" t="s">
        <v>1274</v>
      </c>
      <c r="D429" s="49" t="s">
        <v>1416</v>
      </c>
      <c r="E429" s="49" t="s">
        <v>1215</v>
      </c>
      <c r="F429" s="49" t="s">
        <v>1199</v>
      </c>
      <c r="G429" s="49">
        <v>18</v>
      </c>
      <c r="H429" s="49" t="s">
        <v>1369</v>
      </c>
      <c r="I429" s="49">
        <v>262</v>
      </c>
      <c r="J429" s="49">
        <v>74.98</v>
      </c>
      <c r="K429" s="49">
        <v>65.2</v>
      </c>
    </row>
    <row r="430" spans="1:11" ht="12.75" hidden="1" outlineLevel="2">
      <c r="A430" s="48" t="s">
        <v>72</v>
      </c>
      <c r="B430" s="50">
        <v>10013</v>
      </c>
      <c r="C430" s="49" t="s">
        <v>1476</v>
      </c>
      <c r="D430" s="49" t="s">
        <v>1416</v>
      </c>
      <c r="E430" s="49" t="s">
        <v>1215</v>
      </c>
      <c r="F430" s="49" t="s">
        <v>1199</v>
      </c>
      <c r="G430" s="49">
        <v>18</v>
      </c>
      <c r="H430" s="49" t="s">
        <v>1374</v>
      </c>
      <c r="I430" s="49">
        <v>272</v>
      </c>
      <c r="J430" s="49">
        <v>105</v>
      </c>
      <c r="K430" s="49">
        <v>91.3</v>
      </c>
    </row>
    <row r="431" spans="1:11" ht="12.75" hidden="1" outlineLevel="2">
      <c r="A431" s="48" t="s">
        <v>73</v>
      </c>
      <c r="B431" s="50">
        <v>12812</v>
      </c>
      <c r="C431" s="49" t="s">
        <v>1554</v>
      </c>
      <c r="D431" s="49" t="s">
        <v>1416</v>
      </c>
      <c r="E431" s="49" t="s">
        <v>1215</v>
      </c>
      <c r="F431" s="49" t="s">
        <v>1199</v>
      </c>
      <c r="G431" s="49">
        <v>33</v>
      </c>
      <c r="H431" s="49" t="s">
        <v>1374</v>
      </c>
      <c r="I431" s="49">
        <v>340</v>
      </c>
      <c r="J431" s="49">
        <v>149.96</v>
      </c>
      <c r="K431" s="49">
        <v>130.4</v>
      </c>
    </row>
    <row r="432" spans="1:11" ht="12.75" hidden="1" outlineLevel="2">
      <c r="A432" s="48" t="s">
        <v>74</v>
      </c>
      <c r="B432" s="50">
        <v>14749</v>
      </c>
      <c r="C432" s="49" t="s">
        <v>1460</v>
      </c>
      <c r="D432" s="49" t="s">
        <v>1416</v>
      </c>
      <c r="E432" s="49" t="s">
        <v>1215</v>
      </c>
      <c r="F432" s="49" t="s">
        <v>1199</v>
      </c>
      <c r="G432" s="49">
        <v>7</v>
      </c>
      <c r="H432" s="49" t="s">
        <v>1378</v>
      </c>
      <c r="I432" s="49">
        <v>472</v>
      </c>
      <c r="J432" s="49">
        <v>182.85</v>
      </c>
      <c r="K432" s="49">
        <v>159</v>
      </c>
    </row>
    <row r="433" spans="1:11" ht="12.75" hidden="1" outlineLevel="2">
      <c r="A433" s="48" t="s">
        <v>75</v>
      </c>
      <c r="B433" s="50">
        <v>19379</v>
      </c>
      <c r="C433" s="49" t="s">
        <v>1557</v>
      </c>
      <c r="D433" s="49" t="s">
        <v>1416</v>
      </c>
      <c r="E433" s="49" t="s">
        <v>1215</v>
      </c>
      <c r="F433" s="49" t="s">
        <v>1199</v>
      </c>
      <c r="G433" s="49">
        <v>14</v>
      </c>
      <c r="H433" s="49" t="s">
        <v>1378</v>
      </c>
      <c r="I433" s="49">
        <v>560</v>
      </c>
      <c r="J433" s="49">
        <v>291.64</v>
      </c>
      <c r="K433" s="49">
        <v>253.6</v>
      </c>
    </row>
    <row r="434" spans="1:11" ht="12.75" hidden="1" outlineLevel="2">
      <c r="A434" s="48" t="s">
        <v>76</v>
      </c>
      <c r="B434" s="50">
        <v>21672</v>
      </c>
      <c r="C434" s="49" t="s">
        <v>1559</v>
      </c>
      <c r="D434" s="49" t="s">
        <v>1416</v>
      </c>
      <c r="E434" s="49" t="s">
        <v>1215</v>
      </c>
      <c r="F434" s="49" t="s">
        <v>1199</v>
      </c>
      <c r="G434" s="49">
        <v>14</v>
      </c>
      <c r="H434" s="49" t="s">
        <v>1378</v>
      </c>
      <c r="I434" s="49">
        <v>630</v>
      </c>
      <c r="J434" s="49">
        <v>425.04</v>
      </c>
      <c r="K434" s="49">
        <v>369.6</v>
      </c>
    </row>
    <row r="435" spans="1:11" ht="12.75" hidden="1" outlineLevel="2">
      <c r="A435" s="48" t="s">
        <v>77</v>
      </c>
      <c r="B435" s="50">
        <v>26538</v>
      </c>
      <c r="C435" s="49" t="s">
        <v>1561</v>
      </c>
      <c r="D435" s="49" t="s">
        <v>1416</v>
      </c>
      <c r="E435" s="49" t="s">
        <v>1215</v>
      </c>
      <c r="F435" s="49" t="s">
        <v>1199</v>
      </c>
      <c r="G435" s="49">
        <v>20</v>
      </c>
      <c r="H435" s="49" t="s">
        <v>1378</v>
      </c>
      <c r="I435" s="49">
        <v>760</v>
      </c>
      <c r="J435" s="49">
        <v>575</v>
      </c>
      <c r="K435" s="49">
        <v>500</v>
      </c>
    </row>
    <row r="436" spans="1:11" ht="12.75" hidden="1" outlineLevel="2">
      <c r="A436" s="48" t="s">
        <v>78</v>
      </c>
      <c r="B436" s="50">
        <v>34881</v>
      </c>
      <c r="C436" s="49" t="s">
        <v>1563</v>
      </c>
      <c r="D436" s="49" t="s">
        <v>1416</v>
      </c>
      <c r="E436" s="49" t="s">
        <v>1215</v>
      </c>
      <c r="F436" s="49" t="s">
        <v>1199</v>
      </c>
      <c r="G436" s="49">
        <v>15</v>
      </c>
      <c r="H436" s="49" t="s">
        <v>1378</v>
      </c>
      <c r="I436" s="49">
        <v>1245</v>
      </c>
      <c r="J436" s="49">
        <v>816.62</v>
      </c>
      <c r="K436" s="49">
        <v>710.1</v>
      </c>
    </row>
    <row r="437" spans="1:11" ht="12.75" hidden="1" outlineLevel="2">
      <c r="A437" s="48" t="s">
        <v>79</v>
      </c>
      <c r="B437" s="50">
        <v>56843</v>
      </c>
      <c r="C437" s="49" t="s">
        <v>1567</v>
      </c>
      <c r="D437" s="49" t="s">
        <v>1416</v>
      </c>
      <c r="E437" s="49" t="s">
        <v>1215</v>
      </c>
      <c r="F437" s="49" t="s">
        <v>1199</v>
      </c>
      <c r="G437" s="49">
        <v>19</v>
      </c>
      <c r="H437" s="49" t="s">
        <v>80</v>
      </c>
      <c r="I437" s="49">
        <v>2820</v>
      </c>
      <c r="J437" s="49">
        <v>1533.3</v>
      </c>
      <c r="K437" s="49">
        <v>1333.3</v>
      </c>
    </row>
    <row r="438" spans="1:11" ht="12.75" outlineLevel="1" collapsed="1">
      <c r="A438" s="123" t="s">
        <v>104</v>
      </c>
      <c r="B438" s="124"/>
      <c r="C438" s="124"/>
      <c r="D438" s="124"/>
      <c r="E438" s="124"/>
      <c r="F438" s="124"/>
      <c r="G438" s="124"/>
      <c r="H438" s="124"/>
      <c r="I438" s="124"/>
      <c r="J438" s="124"/>
      <c r="K438" s="125"/>
    </row>
    <row r="439" spans="1:11" ht="12.75" hidden="1" outlineLevel="2">
      <c r="A439" s="48" t="s">
        <v>81</v>
      </c>
      <c r="B439" s="50">
        <v>5642</v>
      </c>
      <c r="C439" s="49" t="s">
        <v>1290</v>
      </c>
      <c r="D439" s="49" t="s">
        <v>1416</v>
      </c>
      <c r="E439" s="49" t="s">
        <v>1245</v>
      </c>
      <c r="F439" s="49" t="s">
        <v>1199</v>
      </c>
      <c r="G439" s="49">
        <v>14</v>
      </c>
      <c r="H439" s="49" t="s">
        <v>1369</v>
      </c>
      <c r="I439" s="49">
        <v>125</v>
      </c>
      <c r="J439" s="49">
        <v>20.4</v>
      </c>
      <c r="K439" s="49">
        <v>17</v>
      </c>
    </row>
    <row r="440" spans="1:11" ht="12.75" hidden="1" outlineLevel="2">
      <c r="A440" s="48" t="s">
        <v>82</v>
      </c>
      <c r="B440" s="50">
        <v>6815</v>
      </c>
      <c r="C440" s="49" t="s">
        <v>1271</v>
      </c>
      <c r="D440" s="49" t="s">
        <v>1416</v>
      </c>
      <c r="E440" s="49" t="s">
        <v>1245</v>
      </c>
      <c r="F440" s="49" t="s">
        <v>1199</v>
      </c>
      <c r="G440" s="49">
        <v>16</v>
      </c>
      <c r="H440" s="49" t="s">
        <v>1369</v>
      </c>
      <c r="I440" s="49">
        <v>150</v>
      </c>
      <c r="J440" s="49">
        <v>31.2</v>
      </c>
      <c r="K440" s="49">
        <v>26</v>
      </c>
    </row>
    <row r="441" spans="1:11" ht="12.75" hidden="1" outlineLevel="2">
      <c r="A441" s="48" t="s">
        <v>83</v>
      </c>
      <c r="B441" s="50">
        <v>8322</v>
      </c>
      <c r="C441" s="49" t="s">
        <v>1229</v>
      </c>
      <c r="D441" s="49" t="s">
        <v>1416</v>
      </c>
      <c r="E441" s="49" t="s">
        <v>1245</v>
      </c>
      <c r="F441" s="49" t="s">
        <v>1199</v>
      </c>
      <c r="G441" s="49">
        <v>16</v>
      </c>
      <c r="H441" s="49" t="s">
        <v>1369</v>
      </c>
      <c r="I441" s="49">
        <v>262</v>
      </c>
      <c r="J441" s="49">
        <v>51.6</v>
      </c>
      <c r="K441" s="49">
        <v>43</v>
      </c>
    </row>
    <row r="442" spans="1:11" ht="12.75" hidden="1" outlineLevel="2">
      <c r="A442" s="48" t="s">
        <v>84</v>
      </c>
      <c r="B442" s="50">
        <v>10013</v>
      </c>
      <c r="C442" s="49" t="s">
        <v>1574</v>
      </c>
      <c r="D442" s="49" t="s">
        <v>1416</v>
      </c>
      <c r="E442" s="49" t="s">
        <v>1245</v>
      </c>
      <c r="F442" s="49" t="s">
        <v>1199</v>
      </c>
      <c r="G442" s="49">
        <v>16</v>
      </c>
      <c r="H442" s="49" t="s">
        <v>1374</v>
      </c>
      <c r="I442" s="49">
        <v>272</v>
      </c>
      <c r="J442" s="49">
        <v>76.8</v>
      </c>
      <c r="K442" s="49">
        <v>64</v>
      </c>
    </row>
    <row r="443" spans="1:11" ht="12.75" hidden="1" outlineLevel="2">
      <c r="A443" s="48" t="s">
        <v>85</v>
      </c>
      <c r="B443" s="50">
        <v>12596</v>
      </c>
      <c r="C443" s="49" t="s">
        <v>1514</v>
      </c>
      <c r="D443" s="49" t="s">
        <v>1416</v>
      </c>
      <c r="E443" s="49" t="s">
        <v>1245</v>
      </c>
      <c r="F443" s="49" t="s">
        <v>1199</v>
      </c>
      <c r="G443" s="49">
        <v>24</v>
      </c>
      <c r="H443" s="49" t="s">
        <v>1374</v>
      </c>
      <c r="I443" s="49">
        <v>340</v>
      </c>
      <c r="J443" s="49">
        <v>104.4</v>
      </c>
      <c r="K443" s="49">
        <v>87</v>
      </c>
    </row>
    <row r="444" spans="1:11" ht="12.75" hidden="1" outlineLevel="2">
      <c r="A444" s="48" t="s">
        <v>86</v>
      </c>
      <c r="B444" s="50">
        <v>14620</v>
      </c>
      <c r="C444" s="49" t="s">
        <v>1577</v>
      </c>
      <c r="D444" s="49" t="s">
        <v>1416</v>
      </c>
      <c r="E444" s="49" t="s">
        <v>1245</v>
      </c>
      <c r="F444" s="49" t="s">
        <v>1199</v>
      </c>
      <c r="G444" s="49">
        <v>6</v>
      </c>
      <c r="H444" s="49" t="s">
        <v>1378</v>
      </c>
      <c r="I444" s="49">
        <v>472</v>
      </c>
      <c r="J444" s="49">
        <v>130.8</v>
      </c>
      <c r="K444" s="49">
        <v>109</v>
      </c>
    </row>
    <row r="445" spans="1:11" ht="12.75" hidden="1" outlineLevel="2">
      <c r="A445" s="48" t="s">
        <v>87</v>
      </c>
      <c r="B445" s="50">
        <v>19163</v>
      </c>
      <c r="C445" s="49" t="s">
        <v>1579</v>
      </c>
      <c r="D445" s="49" t="s">
        <v>1416</v>
      </c>
      <c r="E445" s="49" t="s">
        <v>1245</v>
      </c>
      <c r="F445" s="49" t="s">
        <v>1199</v>
      </c>
      <c r="G445" s="49">
        <v>12</v>
      </c>
      <c r="H445" s="49" t="s">
        <v>1378</v>
      </c>
      <c r="I445" s="49">
        <v>560</v>
      </c>
      <c r="J445" s="49">
        <v>174</v>
      </c>
      <c r="K445" s="49">
        <v>145</v>
      </c>
    </row>
    <row r="446" spans="1:11" ht="12.75" hidden="1" outlineLevel="2">
      <c r="A446" s="48" t="s">
        <v>88</v>
      </c>
      <c r="B446" s="50">
        <v>21424</v>
      </c>
      <c r="C446" s="49" t="s">
        <v>1557</v>
      </c>
      <c r="D446" s="49" t="s">
        <v>1416</v>
      </c>
      <c r="E446" s="49" t="s">
        <v>1245</v>
      </c>
      <c r="F446" s="49" t="s">
        <v>1199</v>
      </c>
      <c r="G446" s="49">
        <v>12</v>
      </c>
      <c r="H446" s="49" t="s">
        <v>1378</v>
      </c>
      <c r="I446" s="49">
        <v>630</v>
      </c>
      <c r="J446" s="49">
        <v>278.4</v>
      </c>
      <c r="K446" s="49">
        <v>232</v>
      </c>
    </row>
    <row r="447" spans="1:11" ht="12.75" hidden="1" outlineLevel="2">
      <c r="A447" s="48" t="s">
        <v>89</v>
      </c>
      <c r="B447" s="50">
        <v>26430</v>
      </c>
      <c r="C447" s="49" t="s">
        <v>1582</v>
      </c>
      <c r="D447" s="49" t="s">
        <v>1416</v>
      </c>
      <c r="E447" s="49" t="s">
        <v>1245</v>
      </c>
      <c r="F447" s="49" t="s">
        <v>1199</v>
      </c>
      <c r="G447" s="49">
        <v>17</v>
      </c>
      <c r="H447" s="49" t="s">
        <v>1378</v>
      </c>
      <c r="I447" s="49">
        <v>760</v>
      </c>
      <c r="J447" s="49">
        <v>399.6</v>
      </c>
      <c r="K447" s="49">
        <v>333</v>
      </c>
    </row>
    <row r="448" spans="1:11" ht="12.75" hidden="1" outlineLevel="2">
      <c r="A448" s="48" t="s">
        <v>90</v>
      </c>
      <c r="B448" s="50">
        <v>33482</v>
      </c>
      <c r="C448" s="49" t="s">
        <v>1561</v>
      </c>
      <c r="D448" s="49" t="s">
        <v>1416</v>
      </c>
      <c r="E448" s="49" t="s">
        <v>1245</v>
      </c>
      <c r="F448" s="49" t="s">
        <v>1199</v>
      </c>
      <c r="G448" s="49">
        <v>13</v>
      </c>
      <c r="H448" s="49" t="s">
        <v>1378</v>
      </c>
      <c r="I448" s="49">
        <v>1245</v>
      </c>
      <c r="J448" s="49">
        <v>538.8</v>
      </c>
      <c r="K448" s="49">
        <v>449</v>
      </c>
    </row>
    <row r="449" spans="1:11" ht="12.75">
      <c r="A449" s="117" t="s">
        <v>203</v>
      </c>
      <c r="B449" s="118"/>
      <c r="C449" s="118"/>
      <c r="D449" s="118"/>
      <c r="E449" s="118"/>
      <c r="F449" s="118"/>
      <c r="G449" s="118"/>
      <c r="H449" s="118"/>
      <c r="I449" s="118"/>
      <c r="J449" s="118"/>
      <c r="K449" s="119"/>
    </row>
    <row r="450" spans="1:11" ht="12.75" outlineLevel="1" collapsed="1">
      <c r="A450" s="129" t="s">
        <v>102</v>
      </c>
      <c r="B450" s="130"/>
      <c r="C450" s="130"/>
      <c r="D450" s="130"/>
      <c r="E450" s="130"/>
      <c r="F450" s="130"/>
      <c r="G450" s="130"/>
      <c r="H450" s="130"/>
      <c r="I450" s="130"/>
      <c r="J450" s="130"/>
      <c r="K450" s="131"/>
    </row>
    <row r="451" spans="1:11" ht="12.75" hidden="1" outlineLevel="2">
      <c r="A451" s="48" t="s">
        <v>105</v>
      </c>
      <c r="B451" s="50">
        <v>7536</v>
      </c>
      <c r="C451" s="53" t="s">
        <v>1508</v>
      </c>
      <c r="D451" s="53" t="s">
        <v>1416</v>
      </c>
      <c r="E451" s="53" t="s">
        <v>1179</v>
      </c>
      <c r="F451" s="53" t="s">
        <v>1199</v>
      </c>
      <c r="G451" s="53">
        <v>19</v>
      </c>
      <c r="H451" s="53" t="s">
        <v>106</v>
      </c>
      <c r="I451" s="53">
        <v>145</v>
      </c>
      <c r="J451" s="53">
        <v>38</v>
      </c>
      <c r="K451" s="53">
        <v>34.8</v>
      </c>
    </row>
    <row r="452" spans="1:11" ht="12.75" hidden="1" outlineLevel="2">
      <c r="A452" s="48" t="s">
        <v>107</v>
      </c>
      <c r="B452" s="50">
        <v>8398</v>
      </c>
      <c r="C452" s="53" t="s">
        <v>1229</v>
      </c>
      <c r="D452" s="53" t="s">
        <v>1416</v>
      </c>
      <c r="E452" s="53" t="s">
        <v>1179</v>
      </c>
      <c r="F452" s="53" t="s">
        <v>1199</v>
      </c>
      <c r="G452" s="53">
        <v>21</v>
      </c>
      <c r="H452" s="53" t="s">
        <v>106</v>
      </c>
      <c r="I452" s="53">
        <v>170</v>
      </c>
      <c r="J452" s="53">
        <v>48</v>
      </c>
      <c r="K452" s="53">
        <v>43.5</v>
      </c>
    </row>
    <row r="453" spans="1:11" ht="12.75" hidden="1" outlineLevel="2">
      <c r="A453" s="48" t="s">
        <v>108</v>
      </c>
      <c r="B453" s="50">
        <v>9690</v>
      </c>
      <c r="C453" s="53" t="s">
        <v>1514</v>
      </c>
      <c r="D453" s="53" t="s">
        <v>1416</v>
      </c>
      <c r="E453" s="53" t="s">
        <v>1179</v>
      </c>
      <c r="F453" s="53" t="s">
        <v>1199</v>
      </c>
      <c r="G453" s="53">
        <v>21</v>
      </c>
      <c r="H453" s="53" t="s">
        <v>106</v>
      </c>
      <c r="I453" s="53">
        <v>220</v>
      </c>
      <c r="J453" s="53">
        <v>96</v>
      </c>
      <c r="K453" s="53">
        <v>87</v>
      </c>
    </row>
    <row r="454" spans="1:11" ht="12.75" hidden="1" outlineLevel="2">
      <c r="A454" s="48" t="s">
        <v>109</v>
      </c>
      <c r="B454" s="50">
        <v>10981</v>
      </c>
      <c r="C454" s="53" t="s">
        <v>1496</v>
      </c>
      <c r="D454" s="53" t="s">
        <v>1416</v>
      </c>
      <c r="E454" s="53" t="s">
        <v>1179</v>
      </c>
      <c r="F454" s="53" t="s">
        <v>1199</v>
      </c>
      <c r="G454" s="53">
        <v>21</v>
      </c>
      <c r="H454" s="53" t="s">
        <v>106</v>
      </c>
      <c r="I454" s="53">
        <v>320</v>
      </c>
      <c r="J454" s="53">
        <v>159</v>
      </c>
      <c r="K454" s="53">
        <v>144.9</v>
      </c>
    </row>
    <row r="455" spans="1:11" ht="12.75" hidden="1" outlineLevel="2">
      <c r="A455" s="48" t="s">
        <v>110</v>
      </c>
      <c r="B455" s="50">
        <v>13781</v>
      </c>
      <c r="C455" s="53" t="s">
        <v>1279</v>
      </c>
      <c r="D455" s="53" t="s">
        <v>1416</v>
      </c>
      <c r="E455" s="53" t="s">
        <v>1179</v>
      </c>
      <c r="F455" s="53" t="s">
        <v>1199</v>
      </c>
      <c r="G455" s="53">
        <v>37</v>
      </c>
      <c r="H455" s="53" t="s">
        <v>111</v>
      </c>
      <c r="I455" s="53">
        <v>330</v>
      </c>
      <c r="J455" s="53">
        <v>191</v>
      </c>
      <c r="K455" s="53">
        <v>173.9</v>
      </c>
    </row>
    <row r="456" spans="1:11" ht="12.75" hidden="1" outlineLevel="2">
      <c r="A456" s="48" t="s">
        <v>112</v>
      </c>
      <c r="B456" s="50">
        <v>17226</v>
      </c>
      <c r="C456" s="53" t="s">
        <v>1462</v>
      </c>
      <c r="D456" s="53" t="s">
        <v>1416</v>
      </c>
      <c r="E456" s="53" t="s">
        <v>1179</v>
      </c>
      <c r="F456" s="53" t="s">
        <v>1199</v>
      </c>
      <c r="G456" s="53">
        <v>11</v>
      </c>
      <c r="H456" s="53" t="s">
        <v>111</v>
      </c>
      <c r="I456" s="53">
        <v>510</v>
      </c>
      <c r="J456" s="53">
        <v>270</v>
      </c>
      <c r="K456" s="53">
        <v>245</v>
      </c>
    </row>
    <row r="457" spans="1:11" ht="12.75" hidden="1" outlineLevel="2">
      <c r="A457" s="48" t="s">
        <v>113</v>
      </c>
      <c r="B457" s="50">
        <v>21101</v>
      </c>
      <c r="C457" s="53" t="s">
        <v>1428</v>
      </c>
      <c r="D457" s="53" t="s">
        <v>1416</v>
      </c>
      <c r="E457" s="53" t="s">
        <v>1179</v>
      </c>
      <c r="F457" s="53" t="s">
        <v>1199</v>
      </c>
      <c r="G457" s="53">
        <v>18</v>
      </c>
      <c r="H457" s="53" t="s">
        <v>111</v>
      </c>
      <c r="I457" s="53">
        <v>620</v>
      </c>
      <c r="J457" s="53">
        <v>414</v>
      </c>
      <c r="K457" s="53">
        <v>376.8</v>
      </c>
    </row>
    <row r="458" spans="1:11" ht="12.75" hidden="1" outlineLevel="2">
      <c r="A458" s="48" t="s">
        <v>114</v>
      </c>
      <c r="B458" s="50">
        <v>23685</v>
      </c>
      <c r="C458" s="53" t="s">
        <v>1520</v>
      </c>
      <c r="D458" s="53" t="s">
        <v>1416</v>
      </c>
      <c r="E458" s="53" t="s">
        <v>1179</v>
      </c>
      <c r="F458" s="53" t="s">
        <v>1199</v>
      </c>
      <c r="G458" s="53">
        <v>18</v>
      </c>
      <c r="H458" s="53" t="s">
        <v>111</v>
      </c>
      <c r="I458" s="53">
        <v>720</v>
      </c>
      <c r="J458" s="53">
        <v>558</v>
      </c>
      <c r="K458" s="53">
        <v>507.2</v>
      </c>
    </row>
    <row r="459" spans="1:11" ht="12.75" hidden="1" outlineLevel="2">
      <c r="A459" s="48" t="s">
        <v>115</v>
      </c>
      <c r="B459" s="50">
        <v>26699</v>
      </c>
      <c r="C459" s="53" t="s">
        <v>1522</v>
      </c>
      <c r="D459" s="53" t="s">
        <v>1416</v>
      </c>
      <c r="E459" s="53" t="s">
        <v>1179</v>
      </c>
      <c r="F459" s="53" t="s">
        <v>1199</v>
      </c>
      <c r="G459" s="53">
        <v>26</v>
      </c>
      <c r="H459" s="53" t="s">
        <v>111</v>
      </c>
      <c r="I459" s="53">
        <v>1080</v>
      </c>
      <c r="J459" s="53">
        <v>845</v>
      </c>
      <c r="K459" s="53">
        <v>768.1</v>
      </c>
    </row>
    <row r="460" spans="1:11" ht="12.75" hidden="1" outlineLevel="2">
      <c r="A460" s="48" t="s">
        <v>116</v>
      </c>
      <c r="B460" s="50">
        <v>35097</v>
      </c>
      <c r="C460" s="53" t="s">
        <v>1524</v>
      </c>
      <c r="D460" s="53" t="s">
        <v>1416</v>
      </c>
      <c r="E460" s="53" t="s">
        <v>1179</v>
      </c>
      <c r="F460" s="53" t="s">
        <v>1199</v>
      </c>
      <c r="G460" s="53">
        <v>19</v>
      </c>
      <c r="H460" s="53" t="s">
        <v>111</v>
      </c>
      <c r="I460" s="53">
        <v>1310</v>
      </c>
      <c r="J460" s="53">
        <v>1180</v>
      </c>
      <c r="K460" s="53">
        <v>1072.5</v>
      </c>
    </row>
    <row r="461" spans="1:11" ht="12.75" hidden="1" outlineLevel="2">
      <c r="A461" s="48" t="s">
        <v>117</v>
      </c>
      <c r="B461" s="50">
        <v>37465</v>
      </c>
      <c r="C461" s="53" t="s">
        <v>1526</v>
      </c>
      <c r="D461" s="53" t="s">
        <v>1416</v>
      </c>
      <c r="E461" s="53" t="s">
        <v>1179</v>
      </c>
      <c r="F461" s="53" t="s">
        <v>1199</v>
      </c>
      <c r="G461" s="53">
        <v>27</v>
      </c>
      <c r="H461" s="53" t="s">
        <v>111</v>
      </c>
      <c r="I461" s="53">
        <v>1860</v>
      </c>
      <c r="J461" s="53">
        <v>1530</v>
      </c>
      <c r="K461" s="53">
        <v>1391.3</v>
      </c>
    </row>
    <row r="462" spans="1:11" ht="12.75" hidden="1" outlineLevel="2">
      <c r="A462" s="48" t="s">
        <v>118</v>
      </c>
      <c r="B462" s="50">
        <v>63303</v>
      </c>
      <c r="C462" s="53" t="s">
        <v>1528</v>
      </c>
      <c r="D462" s="53" t="s">
        <v>1416</v>
      </c>
      <c r="E462" s="53" t="s">
        <v>1179</v>
      </c>
      <c r="F462" s="53" t="s">
        <v>1199</v>
      </c>
      <c r="G462" s="53">
        <v>25</v>
      </c>
      <c r="H462" s="53" t="s">
        <v>119</v>
      </c>
      <c r="I462" s="53">
        <v>2950</v>
      </c>
      <c r="J462" s="53">
        <v>2232</v>
      </c>
      <c r="K462" s="53">
        <v>2029</v>
      </c>
    </row>
    <row r="463" spans="1:11" ht="12.75" hidden="1" outlineLevel="2">
      <c r="A463" s="48" t="s">
        <v>120</v>
      </c>
      <c r="B463" s="50">
        <v>82681</v>
      </c>
      <c r="C463" s="53" t="s">
        <v>1531</v>
      </c>
      <c r="D463" s="53" t="s">
        <v>1416</v>
      </c>
      <c r="E463" s="53" t="s">
        <v>1179</v>
      </c>
      <c r="F463" s="53" t="s">
        <v>1199</v>
      </c>
      <c r="G463" s="53">
        <v>36</v>
      </c>
      <c r="H463" s="53" t="s">
        <v>119</v>
      </c>
      <c r="I463" s="53">
        <v>3980</v>
      </c>
      <c r="J463" s="53">
        <v>3029</v>
      </c>
      <c r="K463" s="53">
        <v>2753.6</v>
      </c>
    </row>
    <row r="464" spans="1:11" ht="12.75" hidden="1" outlineLevel="2">
      <c r="A464" s="48" t="s">
        <v>121</v>
      </c>
      <c r="B464" s="50">
        <v>108518</v>
      </c>
      <c r="C464" s="53" t="s">
        <v>1533</v>
      </c>
      <c r="D464" s="53" t="s">
        <v>1416</v>
      </c>
      <c r="E464" s="53" t="s">
        <v>1179</v>
      </c>
      <c r="F464" s="53" t="s">
        <v>1199</v>
      </c>
      <c r="G464" s="53">
        <v>36</v>
      </c>
      <c r="H464" s="53" t="s">
        <v>119</v>
      </c>
      <c r="I464" s="53">
        <v>4830</v>
      </c>
      <c r="J464" s="53">
        <v>4464</v>
      </c>
      <c r="K464" s="53">
        <v>4058</v>
      </c>
    </row>
    <row r="465" spans="1:11" ht="12.75" outlineLevel="1" collapsed="1">
      <c r="A465" s="129" t="s">
        <v>103</v>
      </c>
      <c r="B465" s="130"/>
      <c r="C465" s="130"/>
      <c r="D465" s="130"/>
      <c r="E465" s="130"/>
      <c r="F465" s="130"/>
      <c r="G465" s="130"/>
      <c r="H465" s="130"/>
      <c r="I465" s="130"/>
      <c r="J465" s="130"/>
      <c r="K465" s="131"/>
    </row>
    <row r="466" spans="1:11" ht="12.75" hidden="1" outlineLevel="2">
      <c r="A466" s="48" t="s">
        <v>122</v>
      </c>
      <c r="B466" s="50">
        <v>7536</v>
      </c>
      <c r="C466" s="53" t="s">
        <v>1269</v>
      </c>
      <c r="D466" s="53" t="s">
        <v>1416</v>
      </c>
      <c r="E466" s="53" t="s">
        <v>1215</v>
      </c>
      <c r="F466" s="53" t="s">
        <v>1199</v>
      </c>
      <c r="G466" s="53">
        <v>16</v>
      </c>
      <c r="H466" s="53" t="s">
        <v>106</v>
      </c>
      <c r="I466" s="53">
        <v>145</v>
      </c>
      <c r="J466" s="53">
        <v>25</v>
      </c>
      <c r="K466" s="53">
        <v>21.7</v>
      </c>
    </row>
    <row r="467" spans="1:11" ht="12.75" hidden="1" outlineLevel="2">
      <c r="A467" s="48" t="s">
        <v>123</v>
      </c>
      <c r="B467" s="50">
        <v>8398</v>
      </c>
      <c r="C467" s="53" t="s">
        <v>1227</v>
      </c>
      <c r="D467" s="53" t="s">
        <v>1416</v>
      </c>
      <c r="E467" s="53" t="s">
        <v>1215</v>
      </c>
      <c r="F467" s="53" t="s">
        <v>1199</v>
      </c>
      <c r="G467" s="53">
        <v>18</v>
      </c>
      <c r="H467" s="53" t="s">
        <v>106</v>
      </c>
      <c r="I467" s="53">
        <v>170</v>
      </c>
      <c r="J467" s="53">
        <v>35</v>
      </c>
      <c r="K467" s="53">
        <v>30.4</v>
      </c>
    </row>
    <row r="468" spans="1:11" ht="12.75" hidden="1" outlineLevel="2">
      <c r="A468" s="48" t="s">
        <v>124</v>
      </c>
      <c r="B468" s="50">
        <v>9690</v>
      </c>
      <c r="C468" s="53" t="s">
        <v>1274</v>
      </c>
      <c r="D468" s="53" t="s">
        <v>1416</v>
      </c>
      <c r="E468" s="53" t="s">
        <v>1215</v>
      </c>
      <c r="F468" s="53" t="s">
        <v>1199</v>
      </c>
      <c r="G468" s="53">
        <v>18</v>
      </c>
      <c r="H468" s="53" t="s">
        <v>106</v>
      </c>
      <c r="I468" s="53">
        <v>220</v>
      </c>
      <c r="J468" s="53">
        <v>75</v>
      </c>
      <c r="K468" s="53">
        <v>65.2</v>
      </c>
    </row>
    <row r="469" spans="1:11" ht="12.75" hidden="1" outlineLevel="2">
      <c r="A469" s="48" t="s">
        <v>125</v>
      </c>
      <c r="B469" s="50">
        <v>10981</v>
      </c>
      <c r="C469" s="53" t="s">
        <v>1476</v>
      </c>
      <c r="D469" s="53" t="s">
        <v>1416</v>
      </c>
      <c r="E469" s="53" t="s">
        <v>1215</v>
      </c>
      <c r="F469" s="53" t="s">
        <v>1199</v>
      </c>
      <c r="G469" s="53">
        <v>18</v>
      </c>
      <c r="H469" s="53" t="s">
        <v>106</v>
      </c>
      <c r="I469" s="53">
        <v>320</v>
      </c>
      <c r="J469" s="53">
        <v>105</v>
      </c>
      <c r="K469" s="53">
        <v>91.3</v>
      </c>
    </row>
    <row r="470" spans="1:11" ht="12.75" hidden="1" outlineLevel="2">
      <c r="A470" s="48" t="s">
        <v>126</v>
      </c>
      <c r="B470" s="50">
        <v>13781</v>
      </c>
      <c r="C470" s="53" t="s">
        <v>1554</v>
      </c>
      <c r="D470" s="53" t="s">
        <v>1416</v>
      </c>
      <c r="E470" s="53" t="s">
        <v>1215</v>
      </c>
      <c r="F470" s="53" t="s">
        <v>1199</v>
      </c>
      <c r="G470" s="53">
        <v>33</v>
      </c>
      <c r="H470" s="53" t="s">
        <v>111</v>
      </c>
      <c r="I470" s="53">
        <v>330</v>
      </c>
      <c r="J470" s="53">
        <v>150</v>
      </c>
      <c r="K470" s="53">
        <v>130.4</v>
      </c>
    </row>
    <row r="471" spans="1:11" ht="12.75" hidden="1" outlineLevel="2">
      <c r="A471" s="48" t="s">
        <v>127</v>
      </c>
      <c r="B471" s="50">
        <v>17226</v>
      </c>
      <c r="C471" s="53" t="s">
        <v>1460</v>
      </c>
      <c r="D471" s="53" t="s">
        <v>1416</v>
      </c>
      <c r="E471" s="53" t="s">
        <v>1215</v>
      </c>
      <c r="F471" s="53" t="s">
        <v>1199</v>
      </c>
      <c r="G471" s="53">
        <v>7</v>
      </c>
      <c r="H471" s="53" t="s">
        <v>111</v>
      </c>
      <c r="I471" s="53">
        <v>510</v>
      </c>
      <c r="J471" s="53">
        <v>183</v>
      </c>
      <c r="K471" s="53">
        <v>159</v>
      </c>
    </row>
    <row r="472" spans="1:11" ht="12.75" hidden="1" outlineLevel="2">
      <c r="A472" s="48" t="s">
        <v>132</v>
      </c>
      <c r="B472" s="50">
        <v>21101</v>
      </c>
      <c r="C472" s="53" t="s">
        <v>1557</v>
      </c>
      <c r="D472" s="53" t="s">
        <v>1416</v>
      </c>
      <c r="E472" s="53" t="s">
        <v>1215</v>
      </c>
      <c r="F472" s="53" t="s">
        <v>1199</v>
      </c>
      <c r="G472" s="53">
        <v>14</v>
      </c>
      <c r="H472" s="53" t="s">
        <v>111</v>
      </c>
      <c r="I472" s="53">
        <v>620</v>
      </c>
      <c r="J472" s="53">
        <v>292</v>
      </c>
      <c r="K472" s="53">
        <v>253.6</v>
      </c>
    </row>
    <row r="473" spans="1:11" ht="12.75" hidden="1" outlineLevel="2">
      <c r="A473" s="48" t="s">
        <v>133</v>
      </c>
      <c r="B473" s="50">
        <v>23685</v>
      </c>
      <c r="C473" s="53" t="s">
        <v>1559</v>
      </c>
      <c r="D473" s="53" t="s">
        <v>1416</v>
      </c>
      <c r="E473" s="53" t="s">
        <v>1215</v>
      </c>
      <c r="F473" s="53" t="s">
        <v>1199</v>
      </c>
      <c r="G473" s="53">
        <v>14</v>
      </c>
      <c r="H473" s="53" t="s">
        <v>111</v>
      </c>
      <c r="I473" s="53">
        <v>720</v>
      </c>
      <c r="J473" s="53">
        <v>425</v>
      </c>
      <c r="K473" s="53">
        <v>369.6</v>
      </c>
    </row>
    <row r="474" spans="1:11" ht="12.75" hidden="1" outlineLevel="2">
      <c r="A474" s="48" t="s">
        <v>134</v>
      </c>
      <c r="B474" s="50">
        <v>26699</v>
      </c>
      <c r="C474" s="53" t="s">
        <v>1561</v>
      </c>
      <c r="D474" s="53" t="s">
        <v>1416</v>
      </c>
      <c r="E474" s="53" t="s">
        <v>1215</v>
      </c>
      <c r="F474" s="53" t="s">
        <v>1199</v>
      </c>
      <c r="G474" s="53">
        <v>20</v>
      </c>
      <c r="H474" s="53" t="s">
        <v>111</v>
      </c>
      <c r="I474" s="53">
        <v>1080</v>
      </c>
      <c r="J474" s="53">
        <v>575</v>
      </c>
      <c r="K474" s="53">
        <v>500</v>
      </c>
    </row>
    <row r="475" spans="1:11" ht="12.75" hidden="1" outlineLevel="2">
      <c r="A475" s="48" t="s">
        <v>135</v>
      </c>
      <c r="B475" s="50">
        <v>35097</v>
      </c>
      <c r="C475" s="53" t="s">
        <v>1563</v>
      </c>
      <c r="D475" s="53" t="s">
        <v>1416</v>
      </c>
      <c r="E475" s="53" t="s">
        <v>1215</v>
      </c>
      <c r="F475" s="53" t="s">
        <v>1199</v>
      </c>
      <c r="G475" s="53">
        <v>15</v>
      </c>
      <c r="H475" s="53" t="s">
        <v>111</v>
      </c>
      <c r="I475" s="53">
        <v>1310</v>
      </c>
      <c r="J475" s="53">
        <v>817</v>
      </c>
      <c r="K475" s="53">
        <v>710.1</v>
      </c>
    </row>
    <row r="476" spans="1:11" ht="12.75" hidden="1" outlineLevel="2">
      <c r="A476" s="48" t="s">
        <v>136</v>
      </c>
      <c r="B476" s="50">
        <v>37465</v>
      </c>
      <c r="C476" s="53" t="s">
        <v>1565</v>
      </c>
      <c r="D476" s="53" t="s">
        <v>1416</v>
      </c>
      <c r="E476" s="53" t="s">
        <v>1215</v>
      </c>
      <c r="F476" s="53" t="s">
        <v>1199</v>
      </c>
      <c r="G476" s="53">
        <v>22</v>
      </c>
      <c r="H476" s="53" t="s">
        <v>111</v>
      </c>
      <c r="I476" s="53">
        <v>1860</v>
      </c>
      <c r="J476" s="53">
        <v>1150</v>
      </c>
      <c r="K476" s="53">
        <v>1000</v>
      </c>
    </row>
    <row r="477" spans="1:11" ht="12.75" hidden="1" outlineLevel="2">
      <c r="A477" s="48" t="s">
        <v>137</v>
      </c>
      <c r="B477" s="50">
        <v>63303</v>
      </c>
      <c r="C477" s="53" t="s">
        <v>1567</v>
      </c>
      <c r="D477" s="53" t="s">
        <v>1416</v>
      </c>
      <c r="E477" s="53" t="s">
        <v>1215</v>
      </c>
      <c r="F477" s="53" t="s">
        <v>1199</v>
      </c>
      <c r="G477" s="53">
        <v>19</v>
      </c>
      <c r="H477" s="53" t="s">
        <v>119</v>
      </c>
      <c r="I477" s="53">
        <v>2950</v>
      </c>
      <c r="J477" s="53">
        <v>1533</v>
      </c>
      <c r="K477" s="53">
        <v>1333.3</v>
      </c>
    </row>
    <row r="478" spans="1:11" ht="12.75" hidden="1" outlineLevel="2">
      <c r="A478" s="48" t="s">
        <v>138</v>
      </c>
      <c r="B478" s="50">
        <v>82681</v>
      </c>
      <c r="C478" s="53" t="s">
        <v>1569</v>
      </c>
      <c r="D478" s="53" t="s">
        <v>1416</v>
      </c>
      <c r="E478" s="53" t="s">
        <v>1215</v>
      </c>
      <c r="F478" s="53" t="s">
        <v>1199</v>
      </c>
      <c r="G478" s="53">
        <v>27</v>
      </c>
      <c r="H478" s="53" t="s">
        <v>119</v>
      </c>
      <c r="I478" s="53">
        <v>3980</v>
      </c>
      <c r="J478" s="53">
        <v>2167</v>
      </c>
      <c r="K478" s="53">
        <v>1884.1</v>
      </c>
    </row>
    <row r="479" spans="1:11" ht="12.75" hidden="1" outlineLevel="2">
      <c r="A479" s="48" t="s">
        <v>139</v>
      </c>
      <c r="B479" s="50">
        <v>108518</v>
      </c>
      <c r="C479" s="53" t="s">
        <v>1571</v>
      </c>
      <c r="D479" s="53" t="s">
        <v>1416</v>
      </c>
      <c r="E479" s="53" t="s">
        <v>1215</v>
      </c>
      <c r="F479" s="53" t="s">
        <v>1199</v>
      </c>
      <c r="G479" s="53">
        <v>27</v>
      </c>
      <c r="H479" s="53" t="s">
        <v>119</v>
      </c>
      <c r="I479" s="53">
        <v>4830</v>
      </c>
      <c r="J479" s="53">
        <v>3000</v>
      </c>
      <c r="K479" s="53">
        <v>2608.7</v>
      </c>
    </row>
    <row r="480" spans="1:11" ht="12.75" outlineLevel="1" collapsed="1">
      <c r="A480" s="129" t="s">
        <v>104</v>
      </c>
      <c r="B480" s="130"/>
      <c r="C480" s="130"/>
      <c r="D480" s="130"/>
      <c r="E480" s="130"/>
      <c r="F480" s="130"/>
      <c r="G480" s="130"/>
      <c r="H480" s="130"/>
      <c r="I480" s="130"/>
      <c r="J480" s="130"/>
      <c r="K480" s="131"/>
    </row>
    <row r="481" spans="1:11" ht="12.75" hidden="1" outlineLevel="2">
      <c r="A481" s="48" t="s">
        <v>140</v>
      </c>
      <c r="B481" s="50">
        <v>7536</v>
      </c>
      <c r="C481" s="53" t="s">
        <v>1290</v>
      </c>
      <c r="D481" s="53" t="s">
        <v>1416</v>
      </c>
      <c r="E481" s="53" t="s">
        <v>1245</v>
      </c>
      <c r="F481" s="53" t="s">
        <v>1199</v>
      </c>
      <c r="G481" s="53">
        <v>14</v>
      </c>
      <c r="H481" s="53" t="s">
        <v>106</v>
      </c>
      <c r="I481" s="53">
        <v>145</v>
      </c>
      <c r="J481" s="53">
        <v>20</v>
      </c>
      <c r="K481" s="53">
        <v>17</v>
      </c>
    </row>
    <row r="482" spans="1:11" ht="12.75" hidden="1" outlineLevel="2">
      <c r="A482" s="48" t="s">
        <v>141</v>
      </c>
      <c r="B482" s="50">
        <v>8398</v>
      </c>
      <c r="C482" s="53" t="s">
        <v>1271</v>
      </c>
      <c r="D482" s="53" t="s">
        <v>1416</v>
      </c>
      <c r="E482" s="53" t="s">
        <v>1245</v>
      </c>
      <c r="F482" s="53" t="s">
        <v>1199</v>
      </c>
      <c r="G482" s="53">
        <v>16</v>
      </c>
      <c r="H482" s="53" t="s">
        <v>106</v>
      </c>
      <c r="I482" s="53">
        <v>170</v>
      </c>
      <c r="J482" s="53">
        <v>31</v>
      </c>
      <c r="K482" s="53">
        <v>26</v>
      </c>
    </row>
    <row r="483" spans="1:11" ht="12.75" hidden="1" outlineLevel="2">
      <c r="A483" s="48" t="s">
        <v>142</v>
      </c>
      <c r="B483" s="50">
        <v>9690</v>
      </c>
      <c r="C483" s="53" t="s">
        <v>1229</v>
      </c>
      <c r="D483" s="53" t="s">
        <v>1416</v>
      </c>
      <c r="E483" s="53" t="s">
        <v>1245</v>
      </c>
      <c r="F483" s="53" t="s">
        <v>1199</v>
      </c>
      <c r="G483" s="53">
        <v>16</v>
      </c>
      <c r="H483" s="53" t="s">
        <v>106</v>
      </c>
      <c r="I483" s="53">
        <v>220</v>
      </c>
      <c r="J483" s="53">
        <v>52</v>
      </c>
      <c r="K483" s="53">
        <v>43</v>
      </c>
    </row>
    <row r="484" spans="1:11" ht="12.75" hidden="1" outlineLevel="2">
      <c r="A484" s="48" t="s">
        <v>143</v>
      </c>
      <c r="B484" s="50">
        <v>10981</v>
      </c>
      <c r="C484" s="53" t="s">
        <v>1574</v>
      </c>
      <c r="D484" s="53" t="s">
        <v>1416</v>
      </c>
      <c r="E484" s="53" t="s">
        <v>1245</v>
      </c>
      <c r="F484" s="53" t="s">
        <v>1199</v>
      </c>
      <c r="G484" s="53">
        <v>16</v>
      </c>
      <c r="H484" s="53" t="s">
        <v>106</v>
      </c>
      <c r="I484" s="53">
        <v>320</v>
      </c>
      <c r="J484" s="53">
        <v>77</v>
      </c>
      <c r="K484" s="53">
        <v>64</v>
      </c>
    </row>
    <row r="485" spans="1:11" ht="12.75" hidden="1" outlineLevel="2">
      <c r="A485" s="48" t="s">
        <v>144</v>
      </c>
      <c r="B485" s="50">
        <v>13350</v>
      </c>
      <c r="C485" s="53" t="s">
        <v>1514</v>
      </c>
      <c r="D485" s="53" t="s">
        <v>1416</v>
      </c>
      <c r="E485" s="53" t="s">
        <v>1245</v>
      </c>
      <c r="F485" s="53" t="s">
        <v>1199</v>
      </c>
      <c r="G485" s="53">
        <v>24</v>
      </c>
      <c r="H485" s="53" t="s">
        <v>111</v>
      </c>
      <c r="I485" s="53">
        <v>330</v>
      </c>
      <c r="J485" s="53">
        <v>104</v>
      </c>
      <c r="K485" s="53">
        <v>87</v>
      </c>
    </row>
    <row r="486" spans="1:11" ht="12.75" hidden="1" outlineLevel="2">
      <c r="A486" s="48" t="s">
        <v>145</v>
      </c>
      <c r="B486" s="50">
        <v>16795</v>
      </c>
      <c r="C486" s="53" t="s">
        <v>1577</v>
      </c>
      <c r="D486" s="53" t="s">
        <v>1416</v>
      </c>
      <c r="E486" s="53" t="s">
        <v>1245</v>
      </c>
      <c r="F486" s="53" t="s">
        <v>1199</v>
      </c>
      <c r="G486" s="53">
        <v>6</v>
      </c>
      <c r="H486" s="53" t="s">
        <v>111</v>
      </c>
      <c r="I486" s="53">
        <v>510</v>
      </c>
      <c r="J486" s="53">
        <v>131</v>
      </c>
      <c r="K486" s="53">
        <v>109</v>
      </c>
    </row>
    <row r="487" spans="1:11" ht="12.75" hidden="1" outlineLevel="2">
      <c r="A487" s="48" t="s">
        <v>146</v>
      </c>
      <c r="B487" s="50">
        <v>20671</v>
      </c>
      <c r="C487" s="53" t="s">
        <v>1579</v>
      </c>
      <c r="D487" s="53" t="s">
        <v>1416</v>
      </c>
      <c r="E487" s="53" t="s">
        <v>1245</v>
      </c>
      <c r="F487" s="53" t="s">
        <v>1199</v>
      </c>
      <c r="G487" s="53">
        <v>12</v>
      </c>
      <c r="H487" s="53" t="s">
        <v>111</v>
      </c>
      <c r="I487" s="53">
        <v>620</v>
      </c>
      <c r="J487" s="53">
        <v>174</v>
      </c>
      <c r="K487" s="53">
        <v>145</v>
      </c>
    </row>
    <row r="488" spans="1:11" ht="12.75" hidden="1" outlineLevel="2">
      <c r="A488" s="48" t="s">
        <v>147</v>
      </c>
      <c r="B488" s="50">
        <v>22608</v>
      </c>
      <c r="C488" s="53" t="s">
        <v>1557</v>
      </c>
      <c r="D488" s="53" t="s">
        <v>1416</v>
      </c>
      <c r="E488" s="53" t="s">
        <v>1245</v>
      </c>
      <c r="F488" s="53" t="s">
        <v>1199</v>
      </c>
      <c r="G488" s="53">
        <v>12</v>
      </c>
      <c r="H488" s="53" t="s">
        <v>111</v>
      </c>
      <c r="I488" s="53">
        <v>720</v>
      </c>
      <c r="J488" s="53">
        <v>278</v>
      </c>
      <c r="K488" s="53">
        <v>232</v>
      </c>
    </row>
    <row r="489" spans="1:11" ht="12.75" hidden="1" outlineLevel="2">
      <c r="A489" s="48" t="s">
        <v>148</v>
      </c>
      <c r="B489" s="50">
        <v>26484</v>
      </c>
      <c r="C489" s="53" t="s">
        <v>1582</v>
      </c>
      <c r="D489" s="53" t="s">
        <v>1416</v>
      </c>
      <c r="E489" s="53" t="s">
        <v>1245</v>
      </c>
      <c r="F489" s="53" t="s">
        <v>1199</v>
      </c>
      <c r="G489" s="53">
        <v>17</v>
      </c>
      <c r="H489" s="53" t="s">
        <v>111</v>
      </c>
      <c r="I489" s="53">
        <v>1080</v>
      </c>
      <c r="J489" s="53">
        <v>400</v>
      </c>
      <c r="K489" s="53">
        <v>333</v>
      </c>
    </row>
    <row r="490" spans="1:11" ht="12.75" hidden="1" outlineLevel="2">
      <c r="A490" s="48" t="s">
        <v>149</v>
      </c>
      <c r="B490" s="50">
        <v>32513</v>
      </c>
      <c r="C490" s="53" t="s">
        <v>1561</v>
      </c>
      <c r="D490" s="53" t="s">
        <v>1416</v>
      </c>
      <c r="E490" s="53" t="s">
        <v>1245</v>
      </c>
      <c r="F490" s="53" t="s">
        <v>1199</v>
      </c>
      <c r="G490" s="53">
        <v>13</v>
      </c>
      <c r="H490" s="53" t="s">
        <v>111</v>
      </c>
      <c r="I490" s="53">
        <v>1310</v>
      </c>
      <c r="J490" s="53">
        <v>539</v>
      </c>
      <c r="K490" s="53">
        <v>449</v>
      </c>
    </row>
    <row r="491" spans="1:11" ht="12.75" hidden="1" outlineLevel="2">
      <c r="A491" s="48" t="s">
        <v>150</v>
      </c>
      <c r="B491" s="50">
        <v>37465</v>
      </c>
      <c r="C491" s="53" t="s">
        <v>1563</v>
      </c>
      <c r="D491" s="53" t="s">
        <v>1416</v>
      </c>
      <c r="E491" s="53" t="s">
        <v>1245</v>
      </c>
      <c r="F491" s="53" t="s">
        <v>1199</v>
      </c>
      <c r="G491" s="53">
        <v>19</v>
      </c>
      <c r="H491" s="53" t="s">
        <v>111</v>
      </c>
      <c r="I491" s="53">
        <v>1860</v>
      </c>
      <c r="J491" s="53">
        <v>782</v>
      </c>
      <c r="K491" s="53">
        <v>652</v>
      </c>
    </row>
    <row r="492" spans="1:11" ht="12.75" hidden="1" outlineLevel="2">
      <c r="A492" s="48" t="s">
        <v>151</v>
      </c>
      <c r="B492" s="50">
        <v>63087</v>
      </c>
      <c r="C492" s="53" t="s">
        <v>1565</v>
      </c>
      <c r="D492" s="53" t="s">
        <v>1416</v>
      </c>
      <c r="E492" s="53" t="s">
        <v>1245</v>
      </c>
      <c r="F492" s="53" t="s">
        <v>1199</v>
      </c>
      <c r="G492" s="53">
        <v>16</v>
      </c>
      <c r="H492" s="53" t="s">
        <v>119</v>
      </c>
      <c r="I492" s="53">
        <v>2950</v>
      </c>
      <c r="J492" s="53">
        <v>1096</v>
      </c>
      <c r="K492" s="53">
        <v>913</v>
      </c>
    </row>
    <row r="493" spans="1:11" ht="12.75" hidden="1" outlineLevel="2">
      <c r="A493" s="48" t="s">
        <v>152</v>
      </c>
      <c r="B493" s="50">
        <v>82250</v>
      </c>
      <c r="C493" s="53" t="s">
        <v>1567</v>
      </c>
      <c r="D493" s="53" t="s">
        <v>1416</v>
      </c>
      <c r="E493" s="53" t="s">
        <v>1245</v>
      </c>
      <c r="F493" s="53" t="s">
        <v>1199</v>
      </c>
      <c r="G493" s="53">
        <v>23</v>
      </c>
      <c r="H493" s="53" t="s">
        <v>119</v>
      </c>
      <c r="I493" s="53">
        <v>3980</v>
      </c>
      <c r="J493" s="53">
        <v>1600</v>
      </c>
      <c r="K493" s="53">
        <v>1333.3</v>
      </c>
    </row>
    <row r="494" spans="1:11" ht="12.75" hidden="1" outlineLevel="2">
      <c r="A494" s="48" t="s">
        <v>153</v>
      </c>
      <c r="B494" s="50">
        <v>108088</v>
      </c>
      <c r="C494" s="53" t="s">
        <v>1588</v>
      </c>
      <c r="D494" s="53" t="s">
        <v>1416</v>
      </c>
      <c r="E494" s="53" t="s">
        <v>1245</v>
      </c>
      <c r="F494" s="53" t="s">
        <v>1199</v>
      </c>
      <c r="G494" s="53">
        <v>23</v>
      </c>
      <c r="H494" s="53" t="s">
        <v>119</v>
      </c>
      <c r="I494" s="53">
        <v>4830</v>
      </c>
      <c r="J494" s="53">
        <v>2313</v>
      </c>
      <c r="K494" s="53">
        <v>1927.5</v>
      </c>
    </row>
    <row r="495" spans="1:11" ht="12.75" outlineLevel="1" collapsed="1">
      <c r="A495" s="129" t="s">
        <v>205</v>
      </c>
      <c r="B495" s="130"/>
      <c r="C495" s="130"/>
      <c r="D495" s="130"/>
      <c r="E495" s="130"/>
      <c r="F495" s="130"/>
      <c r="G495" s="130"/>
      <c r="H495" s="130"/>
      <c r="I495" s="130"/>
      <c r="J495" s="130"/>
      <c r="K495" s="131"/>
    </row>
    <row r="496" spans="1:11" ht="12.75" hidden="1" outlineLevel="2">
      <c r="A496" s="48" t="s">
        <v>154</v>
      </c>
      <c r="B496" s="50">
        <v>7321</v>
      </c>
      <c r="C496" s="53" t="s">
        <v>1415</v>
      </c>
      <c r="D496" s="53" t="s">
        <v>1416</v>
      </c>
      <c r="E496" s="53" t="s">
        <v>1257</v>
      </c>
      <c r="F496" s="53" t="s">
        <v>1199</v>
      </c>
      <c r="G496" s="53">
        <v>12</v>
      </c>
      <c r="H496" s="53" t="s">
        <v>106</v>
      </c>
      <c r="I496" s="53">
        <v>145</v>
      </c>
      <c r="J496" s="53">
        <v>16</v>
      </c>
      <c r="K496" s="53">
        <v>13</v>
      </c>
    </row>
    <row r="497" spans="1:11" ht="12.75" hidden="1" outlineLevel="2">
      <c r="A497" s="48" t="s">
        <v>155</v>
      </c>
      <c r="B497" s="50">
        <v>8398</v>
      </c>
      <c r="C497" s="53" t="s">
        <v>1269</v>
      </c>
      <c r="D497" s="53" t="s">
        <v>1416</v>
      </c>
      <c r="E497" s="53" t="s">
        <v>1257</v>
      </c>
      <c r="F497" s="53" t="s">
        <v>1199</v>
      </c>
      <c r="G497" s="53">
        <v>14</v>
      </c>
      <c r="H497" s="53" t="s">
        <v>106</v>
      </c>
      <c r="I497" s="53">
        <v>170</v>
      </c>
      <c r="J497" s="53">
        <v>28</v>
      </c>
      <c r="K497" s="53">
        <v>22</v>
      </c>
    </row>
    <row r="498" spans="1:11" ht="12.75" hidden="1" outlineLevel="2">
      <c r="A498" s="48" t="s">
        <v>156</v>
      </c>
      <c r="B498" s="50">
        <v>9690</v>
      </c>
      <c r="C498" s="53" t="s">
        <v>1508</v>
      </c>
      <c r="D498" s="53" t="s">
        <v>1416</v>
      </c>
      <c r="E498" s="53" t="s">
        <v>1257</v>
      </c>
      <c r="F498" s="53" t="s">
        <v>1199</v>
      </c>
      <c r="G498" s="53">
        <v>14</v>
      </c>
      <c r="H498" s="53" t="s">
        <v>106</v>
      </c>
      <c r="I498" s="53">
        <v>220</v>
      </c>
      <c r="J498" s="53">
        <v>44</v>
      </c>
      <c r="K498" s="53">
        <v>35</v>
      </c>
    </row>
    <row r="499" spans="1:11" ht="12.75" hidden="1" outlineLevel="2">
      <c r="A499" s="48" t="s">
        <v>157</v>
      </c>
      <c r="B499" s="50">
        <v>10981</v>
      </c>
      <c r="C499" s="53" t="s">
        <v>1195</v>
      </c>
      <c r="D499" s="53" t="s">
        <v>1416</v>
      </c>
      <c r="E499" s="53" t="s">
        <v>1257</v>
      </c>
      <c r="F499" s="53" t="s">
        <v>1199</v>
      </c>
      <c r="G499" s="53">
        <v>14</v>
      </c>
      <c r="H499" s="53" t="s">
        <v>106</v>
      </c>
      <c r="I499" s="53">
        <v>320</v>
      </c>
      <c r="J499" s="53">
        <v>60</v>
      </c>
      <c r="K499" s="53">
        <v>48</v>
      </c>
    </row>
    <row r="500" spans="1:11" ht="12.75" hidden="1" outlineLevel="2">
      <c r="A500" s="48" t="s">
        <v>158</v>
      </c>
      <c r="B500" s="50">
        <v>13350</v>
      </c>
      <c r="C500" s="53" t="s">
        <v>1274</v>
      </c>
      <c r="D500" s="53" t="s">
        <v>1416</v>
      </c>
      <c r="E500" s="53" t="s">
        <v>1257</v>
      </c>
      <c r="F500" s="53" t="s">
        <v>1199</v>
      </c>
      <c r="G500" s="53">
        <v>15</v>
      </c>
      <c r="H500" s="53" t="s">
        <v>111</v>
      </c>
      <c r="I500" s="53">
        <v>330</v>
      </c>
      <c r="J500" s="53">
        <v>81</v>
      </c>
      <c r="K500" s="53">
        <v>65</v>
      </c>
    </row>
    <row r="501" spans="1:11" ht="12.75" hidden="1" outlineLevel="2">
      <c r="A501" s="48" t="s">
        <v>159</v>
      </c>
      <c r="B501" s="50">
        <v>16795</v>
      </c>
      <c r="C501" s="53" t="s">
        <v>1440</v>
      </c>
      <c r="D501" s="53" t="s">
        <v>1416</v>
      </c>
      <c r="E501" s="53" t="s">
        <v>1257</v>
      </c>
      <c r="F501" s="53" t="s">
        <v>1199</v>
      </c>
      <c r="G501" s="53">
        <v>6</v>
      </c>
      <c r="H501" s="53" t="s">
        <v>111</v>
      </c>
      <c r="I501" s="53">
        <v>510</v>
      </c>
      <c r="J501" s="53">
        <v>100</v>
      </c>
      <c r="K501" s="53">
        <v>80</v>
      </c>
    </row>
    <row r="502" spans="1:11" ht="12.75" hidden="1" outlineLevel="2">
      <c r="A502" s="48" t="s">
        <v>160</v>
      </c>
      <c r="B502" s="50">
        <v>20671</v>
      </c>
      <c r="C502" s="53" t="s">
        <v>1554</v>
      </c>
      <c r="D502" s="53" t="s">
        <v>1416</v>
      </c>
      <c r="E502" s="53" t="s">
        <v>1257</v>
      </c>
      <c r="F502" s="53" t="s">
        <v>1199</v>
      </c>
      <c r="G502" s="53">
        <v>11</v>
      </c>
      <c r="H502" s="53" t="s">
        <v>111</v>
      </c>
      <c r="I502" s="53">
        <v>620</v>
      </c>
      <c r="J502" s="53">
        <v>136</v>
      </c>
      <c r="K502" s="53">
        <v>109</v>
      </c>
    </row>
    <row r="503" spans="1:11" ht="12.75" hidden="1" outlineLevel="2">
      <c r="A503" s="48" t="s">
        <v>161</v>
      </c>
      <c r="B503" s="50">
        <v>22608</v>
      </c>
      <c r="C503" s="53" t="s">
        <v>1479</v>
      </c>
      <c r="D503" s="53" t="s">
        <v>1416</v>
      </c>
      <c r="E503" s="53" t="s">
        <v>1257</v>
      </c>
      <c r="F503" s="53" t="s">
        <v>1199</v>
      </c>
      <c r="G503" s="53">
        <v>11</v>
      </c>
      <c r="H503" s="53" t="s">
        <v>111</v>
      </c>
      <c r="I503" s="53">
        <v>720</v>
      </c>
      <c r="J503" s="53">
        <v>218</v>
      </c>
      <c r="K503" s="53">
        <v>174</v>
      </c>
    </row>
    <row r="504" spans="1:11" ht="12.75" hidden="1" outlineLevel="2">
      <c r="A504" s="48" t="s">
        <v>162</v>
      </c>
      <c r="B504" s="50">
        <v>26484</v>
      </c>
      <c r="C504" s="53" t="s">
        <v>1599</v>
      </c>
      <c r="D504" s="53" t="s">
        <v>1416</v>
      </c>
      <c r="E504" s="53" t="s">
        <v>1257</v>
      </c>
      <c r="F504" s="53" t="s">
        <v>1199</v>
      </c>
      <c r="G504" s="53">
        <v>16</v>
      </c>
      <c r="H504" s="53" t="s">
        <v>111</v>
      </c>
      <c r="I504" s="53">
        <v>1080</v>
      </c>
      <c r="J504" s="53">
        <v>308</v>
      </c>
      <c r="K504" s="53">
        <v>246</v>
      </c>
    </row>
    <row r="505" spans="1:11" ht="12.75" hidden="1" outlineLevel="2">
      <c r="A505" s="48" t="s">
        <v>163</v>
      </c>
      <c r="B505" s="50">
        <v>32513</v>
      </c>
      <c r="C505" s="53" t="s">
        <v>1559</v>
      </c>
      <c r="D505" s="53" t="s">
        <v>1416</v>
      </c>
      <c r="E505" s="53" t="s">
        <v>1257</v>
      </c>
      <c r="F505" s="53" t="s">
        <v>1199</v>
      </c>
      <c r="G505" s="53">
        <v>12</v>
      </c>
      <c r="H505" s="53" t="s">
        <v>111</v>
      </c>
      <c r="I505" s="53">
        <v>1310</v>
      </c>
      <c r="J505" s="53">
        <v>416</v>
      </c>
      <c r="K505" s="53">
        <v>333</v>
      </c>
    </row>
    <row r="506" spans="1:11" ht="12.75" hidden="1" outlineLevel="2">
      <c r="A506" s="48" t="s">
        <v>164</v>
      </c>
      <c r="B506" s="50">
        <v>36819</v>
      </c>
      <c r="C506" s="53" t="s">
        <v>1602</v>
      </c>
      <c r="D506" s="53" t="s">
        <v>1416</v>
      </c>
      <c r="E506" s="53" t="s">
        <v>1257</v>
      </c>
      <c r="F506" s="53" t="s">
        <v>1199</v>
      </c>
      <c r="G506" s="53">
        <v>17</v>
      </c>
      <c r="H506" s="53" t="s">
        <v>111</v>
      </c>
      <c r="I506" s="53">
        <v>1860</v>
      </c>
      <c r="J506" s="53">
        <v>598</v>
      </c>
      <c r="K506" s="53">
        <v>478</v>
      </c>
    </row>
    <row r="507" spans="1:11" ht="12.75" hidden="1" outlineLevel="2">
      <c r="A507" s="48" t="s">
        <v>165</v>
      </c>
      <c r="B507" s="50">
        <v>63087</v>
      </c>
      <c r="C507" s="53" t="s">
        <v>1604</v>
      </c>
      <c r="D507" s="53" t="s">
        <v>1416</v>
      </c>
      <c r="E507" s="53" t="s">
        <v>1257</v>
      </c>
      <c r="F507" s="53" t="s">
        <v>1199</v>
      </c>
      <c r="G507" s="53">
        <v>14</v>
      </c>
      <c r="H507" s="53" t="s">
        <v>119</v>
      </c>
      <c r="I507" s="53">
        <v>2950</v>
      </c>
      <c r="J507" s="53">
        <v>779</v>
      </c>
      <c r="K507" s="53">
        <v>623</v>
      </c>
    </row>
    <row r="508" spans="1:11" ht="12.75" hidden="1" outlineLevel="2">
      <c r="A508" s="48" t="s">
        <v>166</v>
      </c>
      <c r="B508" s="50">
        <v>82250</v>
      </c>
      <c r="C508" s="53" t="s">
        <v>1565</v>
      </c>
      <c r="D508" s="53" t="s">
        <v>1416</v>
      </c>
      <c r="E508" s="53" t="s">
        <v>1257</v>
      </c>
      <c r="F508" s="53" t="s">
        <v>1199</v>
      </c>
      <c r="G508" s="53">
        <v>20</v>
      </c>
      <c r="H508" s="53" t="s">
        <v>119</v>
      </c>
      <c r="I508" s="53">
        <v>3980</v>
      </c>
      <c r="J508" s="53">
        <v>1250</v>
      </c>
      <c r="K508" s="53">
        <v>1000</v>
      </c>
    </row>
    <row r="509" spans="1:11" ht="12.75" hidden="1" outlineLevel="2">
      <c r="A509" s="48" t="s">
        <v>167</v>
      </c>
      <c r="B509" s="50">
        <v>108088</v>
      </c>
      <c r="C509" s="53" t="s">
        <v>1608</v>
      </c>
      <c r="D509" s="53" t="s">
        <v>1416</v>
      </c>
      <c r="E509" s="53" t="s">
        <v>1257</v>
      </c>
      <c r="F509" s="53" t="s">
        <v>1199</v>
      </c>
      <c r="G509" s="53">
        <v>20</v>
      </c>
      <c r="H509" s="53" t="s">
        <v>119</v>
      </c>
      <c r="I509" s="53">
        <v>4830</v>
      </c>
      <c r="J509" s="53">
        <v>1812</v>
      </c>
      <c r="K509" s="53">
        <v>1449.3</v>
      </c>
    </row>
    <row r="510" spans="1:11" ht="12.75" outlineLevel="1" collapsed="1">
      <c r="A510" s="129" t="s">
        <v>206</v>
      </c>
      <c r="B510" s="130"/>
      <c r="C510" s="130"/>
      <c r="D510" s="130"/>
      <c r="E510" s="130"/>
      <c r="F510" s="130"/>
      <c r="G510" s="130"/>
      <c r="H510" s="130"/>
      <c r="I510" s="130"/>
      <c r="J510" s="130"/>
      <c r="K510" s="131"/>
    </row>
    <row r="511" spans="1:11" ht="12.75" hidden="1" outlineLevel="2">
      <c r="A511" s="48" t="s">
        <v>168</v>
      </c>
      <c r="B511" s="50">
        <v>7321</v>
      </c>
      <c r="C511" s="53" t="s">
        <v>1287</v>
      </c>
      <c r="D511" s="53" t="s">
        <v>1416</v>
      </c>
      <c r="E511" s="53" t="s">
        <v>1281</v>
      </c>
      <c r="F511" s="53" t="s">
        <v>1199</v>
      </c>
      <c r="G511" s="53">
        <v>11</v>
      </c>
      <c r="H511" s="53" t="s">
        <v>106</v>
      </c>
      <c r="I511" s="53">
        <v>145</v>
      </c>
      <c r="J511" s="53">
        <v>11</v>
      </c>
      <c r="K511" s="53">
        <v>8.7</v>
      </c>
    </row>
    <row r="512" spans="1:11" ht="12.75" hidden="1" outlineLevel="2">
      <c r="A512" s="48" t="s">
        <v>169</v>
      </c>
      <c r="B512" s="50">
        <v>8398</v>
      </c>
      <c r="C512" s="53" t="s">
        <v>1415</v>
      </c>
      <c r="D512" s="53" t="s">
        <v>1416</v>
      </c>
      <c r="E512" s="53" t="s">
        <v>1281</v>
      </c>
      <c r="F512" s="53" t="s">
        <v>1199</v>
      </c>
      <c r="G512" s="53">
        <v>13</v>
      </c>
      <c r="H512" s="53" t="s">
        <v>106</v>
      </c>
      <c r="I512" s="53">
        <v>170</v>
      </c>
      <c r="J512" s="53">
        <v>17</v>
      </c>
      <c r="K512" s="53">
        <v>13</v>
      </c>
    </row>
    <row r="513" spans="1:11" ht="12.75" hidden="1" outlineLevel="2">
      <c r="A513" s="48" t="s">
        <v>170</v>
      </c>
      <c r="B513" s="50">
        <v>9690</v>
      </c>
      <c r="C513" s="53" t="s">
        <v>1271</v>
      </c>
      <c r="D513" s="53" t="s">
        <v>1416</v>
      </c>
      <c r="E513" s="53" t="s">
        <v>1281</v>
      </c>
      <c r="F513" s="53" t="s">
        <v>1199</v>
      </c>
      <c r="G513" s="53">
        <v>13</v>
      </c>
      <c r="H513" s="53" t="s">
        <v>106</v>
      </c>
      <c r="I513" s="53">
        <v>220</v>
      </c>
      <c r="J513" s="53">
        <v>34</v>
      </c>
      <c r="K513" s="53">
        <v>26.1</v>
      </c>
    </row>
    <row r="514" spans="1:11" ht="12.75" hidden="1" outlineLevel="2">
      <c r="A514" s="48" t="s">
        <v>171</v>
      </c>
      <c r="B514" s="50">
        <v>10981</v>
      </c>
      <c r="C514" s="53" t="s">
        <v>1229</v>
      </c>
      <c r="D514" s="53" t="s">
        <v>1416</v>
      </c>
      <c r="E514" s="53" t="s">
        <v>1281</v>
      </c>
      <c r="F514" s="53" t="s">
        <v>1199</v>
      </c>
      <c r="G514" s="53">
        <v>13</v>
      </c>
      <c r="H514" s="53" t="s">
        <v>106</v>
      </c>
      <c r="I514" s="53">
        <v>320</v>
      </c>
      <c r="J514" s="53">
        <v>57</v>
      </c>
      <c r="K514" s="53">
        <v>43.5</v>
      </c>
    </row>
    <row r="515" spans="1:11" ht="12.75" hidden="1" outlineLevel="2">
      <c r="A515" s="48" t="s">
        <v>172</v>
      </c>
      <c r="B515" s="50">
        <v>13350</v>
      </c>
      <c r="C515" s="53" t="s">
        <v>1231</v>
      </c>
      <c r="D515" s="53" t="s">
        <v>1416</v>
      </c>
      <c r="E515" s="53" t="s">
        <v>1281</v>
      </c>
      <c r="F515" s="53" t="s">
        <v>1199</v>
      </c>
      <c r="G515" s="53">
        <v>24</v>
      </c>
      <c r="H515" s="53" t="s">
        <v>111</v>
      </c>
      <c r="I515" s="53">
        <v>330</v>
      </c>
      <c r="J515" s="53">
        <v>68</v>
      </c>
      <c r="K515" s="53">
        <v>52.2</v>
      </c>
    </row>
    <row r="516" spans="1:11" ht="12.75" hidden="1" outlineLevel="2">
      <c r="A516" s="48" t="s">
        <v>173</v>
      </c>
      <c r="B516" s="50">
        <v>16795</v>
      </c>
      <c r="C516" s="53" t="s">
        <v>1616</v>
      </c>
      <c r="D516" s="53" t="s">
        <v>1416</v>
      </c>
      <c r="E516" s="53" t="s">
        <v>1281</v>
      </c>
      <c r="F516" s="53" t="s">
        <v>1199</v>
      </c>
      <c r="G516" s="53">
        <v>5</v>
      </c>
      <c r="H516" s="53" t="s">
        <v>111</v>
      </c>
      <c r="I516" s="53">
        <v>510</v>
      </c>
      <c r="J516" s="53">
        <v>90</v>
      </c>
      <c r="K516" s="53">
        <v>69</v>
      </c>
    </row>
    <row r="517" spans="1:11" ht="12.75" hidden="1" outlineLevel="2">
      <c r="A517" s="48" t="s">
        <v>174</v>
      </c>
      <c r="B517" s="50">
        <v>20671</v>
      </c>
      <c r="C517" s="53" t="s">
        <v>1577</v>
      </c>
      <c r="D517" s="53" t="s">
        <v>1416</v>
      </c>
      <c r="E517" s="53" t="s">
        <v>1281</v>
      </c>
      <c r="F517" s="53" t="s">
        <v>1199</v>
      </c>
      <c r="G517" s="53">
        <v>10</v>
      </c>
      <c r="H517" s="53" t="s">
        <v>111</v>
      </c>
      <c r="I517" s="53">
        <v>620</v>
      </c>
      <c r="J517" s="53">
        <v>141</v>
      </c>
      <c r="K517" s="53">
        <v>108.7</v>
      </c>
    </row>
    <row r="518" spans="1:11" ht="12.75" hidden="1" outlineLevel="2">
      <c r="A518" s="48" t="s">
        <v>175</v>
      </c>
      <c r="B518" s="50">
        <v>22608</v>
      </c>
      <c r="C518" s="53" t="s">
        <v>1496</v>
      </c>
      <c r="D518" s="53" t="s">
        <v>1416</v>
      </c>
      <c r="E518" s="53" t="s">
        <v>1281</v>
      </c>
      <c r="F518" s="53" t="s">
        <v>1199</v>
      </c>
      <c r="G518" s="53">
        <v>10</v>
      </c>
      <c r="H518" s="53" t="s">
        <v>111</v>
      </c>
      <c r="I518" s="53">
        <v>720</v>
      </c>
      <c r="J518" s="53">
        <v>188</v>
      </c>
      <c r="K518" s="53">
        <v>144.9</v>
      </c>
    </row>
    <row r="519" spans="1:11" ht="12.75" hidden="1" outlineLevel="2">
      <c r="A519" s="48" t="s">
        <v>176</v>
      </c>
      <c r="B519" s="50">
        <v>26484</v>
      </c>
      <c r="C519" s="53" t="s">
        <v>1498</v>
      </c>
      <c r="D519" s="53" t="s">
        <v>1416</v>
      </c>
      <c r="E519" s="53" t="s">
        <v>1281</v>
      </c>
      <c r="F519" s="53" t="s">
        <v>1199</v>
      </c>
      <c r="G519" s="53">
        <v>15</v>
      </c>
      <c r="H519" s="53" t="s">
        <v>111</v>
      </c>
      <c r="I519" s="53">
        <v>1080</v>
      </c>
      <c r="J519" s="53">
        <v>264</v>
      </c>
      <c r="K519" s="53">
        <v>202.9</v>
      </c>
    </row>
    <row r="520" spans="1:11" ht="12.75" hidden="1" outlineLevel="2">
      <c r="A520" s="48" t="s">
        <v>177</v>
      </c>
      <c r="B520" s="50">
        <v>32513</v>
      </c>
      <c r="C520" s="53" t="s">
        <v>1621</v>
      </c>
      <c r="D520" s="53" t="s">
        <v>1416</v>
      </c>
      <c r="E520" s="53" t="s">
        <v>1281</v>
      </c>
      <c r="F520" s="53" t="s">
        <v>1199</v>
      </c>
      <c r="G520" s="53">
        <v>11</v>
      </c>
      <c r="H520" s="53" t="s">
        <v>111</v>
      </c>
      <c r="I520" s="53">
        <v>1310</v>
      </c>
      <c r="J520" s="53">
        <v>386</v>
      </c>
      <c r="K520" s="53">
        <v>297.1</v>
      </c>
    </row>
    <row r="521" spans="1:11" ht="12.75" hidden="1" outlineLevel="2">
      <c r="A521" s="48" t="s">
        <v>178</v>
      </c>
      <c r="B521" s="50">
        <v>36819</v>
      </c>
      <c r="C521" s="53" t="s">
        <v>1623</v>
      </c>
      <c r="D521" s="53" t="s">
        <v>1416</v>
      </c>
      <c r="E521" s="53" t="s">
        <v>1281</v>
      </c>
      <c r="F521" s="53" t="s">
        <v>1199</v>
      </c>
      <c r="G521" s="53">
        <v>16</v>
      </c>
      <c r="H521" s="53" t="s">
        <v>111</v>
      </c>
      <c r="I521" s="53">
        <v>1860</v>
      </c>
      <c r="J521" s="53">
        <v>528</v>
      </c>
      <c r="K521" s="53">
        <v>405.8</v>
      </c>
    </row>
    <row r="522" spans="1:11" ht="12.75" hidden="1" outlineLevel="2">
      <c r="A522" s="48" t="s">
        <v>179</v>
      </c>
      <c r="B522" s="50">
        <v>63087</v>
      </c>
      <c r="C522" s="53" t="s">
        <v>1430</v>
      </c>
      <c r="D522" s="53" t="s">
        <v>1416</v>
      </c>
      <c r="E522" s="53" t="s">
        <v>1281</v>
      </c>
      <c r="F522" s="53" t="s">
        <v>1199</v>
      </c>
      <c r="G522" s="53">
        <v>13</v>
      </c>
      <c r="H522" s="53" t="s">
        <v>119</v>
      </c>
      <c r="I522" s="53">
        <v>2950</v>
      </c>
      <c r="J522" s="53">
        <v>716</v>
      </c>
      <c r="K522" s="53">
        <v>550.7</v>
      </c>
    </row>
    <row r="523" spans="1:11" ht="12.75" hidden="1" outlineLevel="2">
      <c r="A523" s="48" t="s">
        <v>180</v>
      </c>
      <c r="B523" s="50">
        <v>82250</v>
      </c>
      <c r="C523" s="53" t="s">
        <v>1626</v>
      </c>
      <c r="D523" s="53" t="s">
        <v>1416</v>
      </c>
      <c r="E523" s="53" t="s">
        <v>1281</v>
      </c>
      <c r="F523" s="53" t="s">
        <v>1199</v>
      </c>
      <c r="G523" s="53">
        <v>18</v>
      </c>
      <c r="H523" s="53" t="s">
        <v>119</v>
      </c>
      <c r="I523" s="53">
        <v>3980</v>
      </c>
      <c r="J523" s="53">
        <v>980</v>
      </c>
      <c r="K523" s="53">
        <v>753.6</v>
      </c>
    </row>
    <row r="524" spans="1:11" ht="12.75" hidden="1" outlineLevel="2">
      <c r="A524" s="48" t="s">
        <v>181</v>
      </c>
      <c r="B524" s="50">
        <v>108088</v>
      </c>
      <c r="C524" s="53" t="s">
        <v>1628</v>
      </c>
      <c r="D524" s="53" t="s">
        <v>1416</v>
      </c>
      <c r="E524" s="53" t="s">
        <v>1281</v>
      </c>
      <c r="F524" s="53" t="s">
        <v>1199</v>
      </c>
      <c r="G524" s="53">
        <v>18</v>
      </c>
      <c r="H524" s="53" t="s">
        <v>119</v>
      </c>
      <c r="I524" s="53">
        <v>4830</v>
      </c>
      <c r="J524" s="53">
        <v>1451</v>
      </c>
      <c r="K524" s="53">
        <v>1115.9</v>
      </c>
    </row>
    <row r="525" spans="1:11" ht="12.75" outlineLevel="1" collapsed="1">
      <c r="A525" s="129" t="s">
        <v>207</v>
      </c>
      <c r="B525" s="130"/>
      <c r="C525" s="130"/>
      <c r="D525" s="130"/>
      <c r="E525" s="130"/>
      <c r="F525" s="130"/>
      <c r="G525" s="130"/>
      <c r="H525" s="130"/>
      <c r="I525" s="130"/>
      <c r="J525" s="130"/>
      <c r="K525" s="131"/>
    </row>
    <row r="526" spans="1:11" ht="12.75" hidden="1" outlineLevel="2">
      <c r="A526" s="48" t="s">
        <v>182</v>
      </c>
      <c r="B526" s="50">
        <v>6589</v>
      </c>
      <c r="C526" s="53" t="s">
        <v>183</v>
      </c>
      <c r="D526" s="53" t="s">
        <v>1416</v>
      </c>
      <c r="E526" s="53">
        <f>15%/-35%</f>
        <v>-0.4285714285714286</v>
      </c>
      <c r="F526" s="53" t="s">
        <v>1199</v>
      </c>
      <c r="G526" s="53">
        <v>8</v>
      </c>
      <c r="H526" s="53" t="s">
        <v>106</v>
      </c>
      <c r="I526" s="53">
        <v>135</v>
      </c>
      <c r="J526" s="53">
        <v>6</v>
      </c>
      <c r="K526" s="53">
        <v>4.8</v>
      </c>
    </row>
    <row r="527" spans="1:11" ht="12.75" hidden="1" outlineLevel="2">
      <c r="A527" s="48" t="s">
        <v>184</v>
      </c>
      <c r="B527" s="50">
        <v>7838</v>
      </c>
      <c r="C527" s="53" t="s">
        <v>185</v>
      </c>
      <c r="D527" s="53" t="s">
        <v>1416</v>
      </c>
      <c r="E527" s="53" t="s">
        <v>1304</v>
      </c>
      <c r="F527" s="53" t="s">
        <v>1199</v>
      </c>
      <c r="G527" s="53">
        <v>12</v>
      </c>
      <c r="H527" s="53" t="s">
        <v>106</v>
      </c>
      <c r="I527" s="53">
        <v>150</v>
      </c>
      <c r="J527" s="53">
        <v>15</v>
      </c>
      <c r="K527" s="53">
        <v>10.9</v>
      </c>
    </row>
    <row r="528" spans="1:11" ht="12.75" hidden="1" outlineLevel="2">
      <c r="A528" s="48" t="s">
        <v>186</v>
      </c>
      <c r="B528" s="50">
        <v>8828</v>
      </c>
      <c r="C528" s="53" t="s">
        <v>187</v>
      </c>
      <c r="D528" s="53" t="s">
        <v>1416</v>
      </c>
      <c r="E528" s="53" t="s">
        <v>1304</v>
      </c>
      <c r="F528" s="53" t="s">
        <v>1199</v>
      </c>
      <c r="G528" s="53">
        <v>14</v>
      </c>
      <c r="H528" s="53" t="s">
        <v>188</v>
      </c>
      <c r="I528" s="53">
        <v>165</v>
      </c>
      <c r="J528" s="53">
        <v>21</v>
      </c>
      <c r="K528" s="53">
        <v>15.2</v>
      </c>
    </row>
    <row r="529" spans="1:11" ht="12.75" hidden="1" outlineLevel="2">
      <c r="A529" s="48" t="s">
        <v>189</v>
      </c>
      <c r="B529" s="50">
        <v>11843</v>
      </c>
      <c r="C529" s="53" t="s">
        <v>1227</v>
      </c>
      <c r="D529" s="53" t="s">
        <v>1416</v>
      </c>
      <c r="E529" s="53" t="s">
        <v>1304</v>
      </c>
      <c r="F529" s="53" t="s">
        <v>1199</v>
      </c>
      <c r="G529" s="53">
        <v>14</v>
      </c>
      <c r="H529" s="53" t="s">
        <v>190</v>
      </c>
      <c r="I529" s="53">
        <v>310</v>
      </c>
      <c r="J529" s="53">
        <v>41</v>
      </c>
      <c r="K529" s="53">
        <v>30.4</v>
      </c>
    </row>
    <row r="530" spans="1:11" ht="12.75" hidden="1" outlineLevel="2">
      <c r="A530" s="48" t="s">
        <v>191</v>
      </c>
      <c r="B530" s="50">
        <v>12489</v>
      </c>
      <c r="C530" s="53" t="s">
        <v>1229</v>
      </c>
      <c r="D530" s="53" t="s">
        <v>1416</v>
      </c>
      <c r="E530" s="53" t="s">
        <v>1304</v>
      </c>
      <c r="F530" s="53" t="s">
        <v>1199</v>
      </c>
      <c r="G530" s="53">
        <v>14</v>
      </c>
      <c r="H530" s="53" t="s">
        <v>192</v>
      </c>
      <c r="I530" s="53">
        <v>360</v>
      </c>
      <c r="J530" s="53">
        <v>59</v>
      </c>
      <c r="K530" s="53">
        <v>43.5</v>
      </c>
    </row>
    <row r="531" spans="1:11" ht="12.75" hidden="1" outlineLevel="2">
      <c r="A531" s="48" t="s">
        <v>193</v>
      </c>
      <c r="B531" s="50">
        <v>14642</v>
      </c>
      <c r="C531" s="53" t="s">
        <v>1198</v>
      </c>
      <c r="D531" s="53" t="s">
        <v>1416</v>
      </c>
      <c r="E531" s="53" t="s">
        <v>1304</v>
      </c>
      <c r="F531" s="53" t="s">
        <v>1199</v>
      </c>
      <c r="G531" s="53">
        <v>15</v>
      </c>
      <c r="H531" s="53" t="s">
        <v>192</v>
      </c>
      <c r="I531" s="53">
        <v>390</v>
      </c>
      <c r="J531" s="53">
        <v>78</v>
      </c>
      <c r="K531" s="53">
        <v>58</v>
      </c>
    </row>
    <row r="532" spans="1:11" ht="12.75" hidden="1" outlineLevel="2">
      <c r="A532" s="48" t="s">
        <v>194</v>
      </c>
      <c r="B532" s="50">
        <v>17226</v>
      </c>
      <c r="C532" s="53" t="s">
        <v>1440</v>
      </c>
      <c r="D532" s="53" t="s">
        <v>1416</v>
      </c>
      <c r="E532" s="53" t="s">
        <v>1304</v>
      </c>
      <c r="F532" s="53" t="s">
        <v>1199</v>
      </c>
      <c r="G532" s="53">
        <v>6</v>
      </c>
      <c r="H532" s="53" t="s">
        <v>195</v>
      </c>
      <c r="I532" s="53">
        <v>610</v>
      </c>
      <c r="J532" s="53">
        <v>107</v>
      </c>
      <c r="K532" s="53">
        <v>79</v>
      </c>
    </row>
    <row r="533" spans="1:11" ht="12.75" hidden="1" outlineLevel="2">
      <c r="A533" s="48" t="s">
        <v>196</v>
      </c>
      <c r="B533" s="50">
        <v>21424</v>
      </c>
      <c r="C533" s="53" t="s">
        <v>1235</v>
      </c>
      <c r="D533" s="53" t="s">
        <v>1416</v>
      </c>
      <c r="E533" s="53" t="s">
        <v>1304</v>
      </c>
      <c r="F533" s="53" t="s">
        <v>1199</v>
      </c>
      <c r="G533" s="53">
        <v>11</v>
      </c>
      <c r="H533" s="53" t="s">
        <v>195</v>
      </c>
      <c r="I533" s="53">
        <v>820</v>
      </c>
      <c r="J533" s="53">
        <v>166</v>
      </c>
      <c r="K533" s="53">
        <v>123.2</v>
      </c>
    </row>
    <row r="534" spans="1:11" ht="12.75" hidden="1" outlineLevel="2">
      <c r="A534" s="48" t="s">
        <v>197</v>
      </c>
      <c r="B534" s="50">
        <v>24008</v>
      </c>
      <c r="C534" s="53" t="s">
        <v>1279</v>
      </c>
      <c r="D534" s="53" t="s">
        <v>1416</v>
      </c>
      <c r="E534" s="53" t="s">
        <v>1304</v>
      </c>
      <c r="F534" s="53" t="s">
        <v>1199</v>
      </c>
      <c r="G534" s="53">
        <v>11</v>
      </c>
      <c r="H534" s="53" t="s">
        <v>195</v>
      </c>
      <c r="I534" s="53">
        <v>990</v>
      </c>
      <c r="J534" s="53">
        <v>234</v>
      </c>
      <c r="K534" s="53">
        <v>173</v>
      </c>
    </row>
    <row r="535" spans="1:11" ht="12.75" hidden="1" outlineLevel="2">
      <c r="A535" s="48" t="s">
        <v>198</v>
      </c>
      <c r="B535" s="50">
        <v>27130</v>
      </c>
      <c r="C535" s="53" t="s">
        <v>1557</v>
      </c>
      <c r="D535" s="53" t="s">
        <v>1416</v>
      </c>
      <c r="E535" s="53" t="s">
        <v>1304</v>
      </c>
      <c r="F535" s="53" t="s">
        <v>1199</v>
      </c>
      <c r="G535" s="53">
        <v>16</v>
      </c>
      <c r="H535" s="53" t="s">
        <v>195</v>
      </c>
      <c r="I535" s="53">
        <v>1340</v>
      </c>
      <c r="J535" s="53">
        <v>342</v>
      </c>
      <c r="K535" s="53">
        <v>253</v>
      </c>
    </row>
    <row r="536" spans="1:11" ht="12.75" hidden="1" outlineLevel="2">
      <c r="A536" s="48" t="s">
        <v>199</v>
      </c>
      <c r="B536" s="50">
        <v>40910</v>
      </c>
      <c r="C536" s="53" t="s">
        <v>1464</v>
      </c>
      <c r="D536" s="53" t="s">
        <v>1416</v>
      </c>
      <c r="E536" s="53" t="s">
        <v>1304</v>
      </c>
      <c r="F536" s="53" t="s">
        <v>1199</v>
      </c>
      <c r="G536" s="53">
        <v>12</v>
      </c>
      <c r="H536" s="53" t="s">
        <v>200</v>
      </c>
      <c r="I536" s="53">
        <v>1820</v>
      </c>
      <c r="J536" s="53">
        <v>467</v>
      </c>
      <c r="K536" s="53">
        <v>346</v>
      </c>
    </row>
    <row r="537" spans="1:11" ht="12.75" hidden="1" outlineLevel="2">
      <c r="A537" s="48" t="s">
        <v>201</v>
      </c>
      <c r="B537" s="50">
        <v>49307</v>
      </c>
      <c r="C537" s="53" t="s">
        <v>1561</v>
      </c>
      <c r="D537" s="53" t="s">
        <v>1416</v>
      </c>
      <c r="E537" s="53" t="s">
        <v>1304</v>
      </c>
      <c r="F537" s="53" t="s">
        <v>1199</v>
      </c>
      <c r="G537" s="53">
        <v>17</v>
      </c>
      <c r="H537" s="53" t="s">
        <v>200</v>
      </c>
      <c r="I537" s="53">
        <v>2230</v>
      </c>
      <c r="J537" s="53">
        <v>672</v>
      </c>
      <c r="K537" s="53">
        <v>498</v>
      </c>
    </row>
    <row r="538" spans="1:11" ht="12.75" hidden="1" outlineLevel="2">
      <c r="A538" s="48" t="s">
        <v>202</v>
      </c>
      <c r="B538" s="50">
        <v>70838</v>
      </c>
      <c r="C538" s="53" t="s">
        <v>1645</v>
      </c>
      <c r="D538" s="53" t="s">
        <v>1416</v>
      </c>
      <c r="E538" s="53" t="s">
        <v>1304</v>
      </c>
      <c r="F538" s="53" t="s">
        <v>1199</v>
      </c>
      <c r="G538" s="53">
        <v>16</v>
      </c>
      <c r="H538" s="53" t="s">
        <v>200</v>
      </c>
      <c r="I538" s="53">
        <v>3460</v>
      </c>
      <c r="J538" s="53">
        <v>857</v>
      </c>
      <c r="K538" s="53">
        <v>635</v>
      </c>
    </row>
    <row r="541" ht="12.75">
      <c r="A541" s="60" t="s">
        <v>609</v>
      </c>
    </row>
    <row r="542" ht="12.75">
      <c r="A542" s="61" t="s">
        <v>608</v>
      </c>
    </row>
    <row r="544" ht="12.75">
      <c r="A544" s="62"/>
    </row>
    <row r="547" ht="12.75">
      <c r="A547" s="62" t="s">
        <v>549</v>
      </c>
    </row>
    <row r="548" ht="12.75">
      <c r="A548" s="65"/>
    </row>
  </sheetData>
  <mergeCells count="57">
    <mergeCell ref="A480:K480"/>
    <mergeCell ref="A495:K495"/>
    <mergeCell ref="A510:K510"/>
    <mergeCell ref="A525:K525"/>
    <mergeCell ref="A438:K438"/>
    <mergeCell ref="A449:K449"/>
    <mergeCell ref="A450:K450"/>
    <mergeCell ref="A465:K465"/>
    <mergeCell ref="A403:K403"/>
    <mergeCell ref="A416:K416"/>
    <mergeCell ref="A415:K415"/>
    <mergeCell ref="A426:K426"/>
    <mergeCell ref="A352:K352"/>
    <mergeCell ref="A368:K368"/>
    <mergeCell ref="A379:K379"/>
    <mergeCell ref="A391:K391"/>
    <mergeCell ref="A266:K266"/>
    <mergeCell ref="A272:K272"/>
    <mergeCell ref="A367:K367"/>
    <mergeCell ref="A267:K267"/>
    <mergeCell ref="A273:K273"/>
    <mergeCell ref="A289:K289"/>
    <mergeCell ref="A298:K298"/>
    <mergeCell ref="A311:K311"/>
    <mergeCell ref="A323:K323"/>
    <mergeCell ref="A337:K337"/>
    <mergeCell ref="A224:K224"/>
    <mergeCell ref="A235:K235"/>
    <mergeCell ref="A246:K246"/>
    <mergeCell ref="A256:K256"/>
    <mergeCell ref="A139:K139"/>
    <mergeCell ref="A148:K148"/>
    <mergeCell ref="A213:K213"/>
    <mergeCell ref="A157:K157"/>
    <mergeCell ref="A158:K158"/>
    <mergeCell ref="A169:K169"/>
    <mergeCell ref="A180:K180"/>
    <mergeCell ref="A191:K191"/>
    <mergeCell ref="A202:K202"/>
    <mergeCell ref="A121:K121"/>
    <mergeCell ref="A97:K97"/>
    <mergeCell ref="A111:K111"/>
    <mergeCell ref="A130:K130"/>
    <mergeCell ref="A67:K67"/>
    <mergeCell ref="A81:K81"/>
    <mergeCell ref="A98:K98"/>
    <mergeCell ref="A112:K112"/>
    <mergeCell ref="A1:K1"/>
    <mergeCell ref="A3:K3"/>
    <mergeCell ref="A80:K80"/>
    <mergeCell ref="A212:K212"/>
    <mergeCell ref="A4:K4"/>
    <mergeCell ref="A17:K17"/>
    <mergeCell ref="A23:K23"/>
    <mergeCell ref="A32:K32"/>
    <mergeCell ref="A41:K41"/>
    <mergeCell ref="A54:K54"/>
  </mergeCells>
  <conditionalFormatting sqref="A112:A156 A81:A96 A98:A110 A416:A448 A213:A265 A267:A271 A273:A366 A368:A414 A4:A79">
    <cfRule type="expression" priority="1" dxfId="0" stopIfTrue="1">
      <formula>$B4=0</formula>
    </cfRule>
    <cfRule type="cellIs" priority="2" dxfId="1" operator="equal" stopIfTrue="1">
      <formula>" "</formula>
    </cfRule>
  </conditionalFormatting>
  <conditionalFormatting sqref="B99:K110 B149:K156 B82:K96 B439:K448 B5:K16 B24:K31 B33:K40 B42:K53 B55:K66 B113:K120 B122:K129 B131:K138 B140:K147 B214:K223 B225:K234 B236:K245 B247:K255 B257:K265 B353:K366 B268:K271 B274:K288 B290:K297 B299:K310 B312:K322 B324:K336 B338:K351 B369:K378 B380:K390 B392:K402 B404:K414 B417:K425 B427:K437 B68:K79 B18:K22">
    <cfRule type="expression" priority="3" dxfId="2" stopIfTrue="1">
      <formula>$B5=0</formula>
    </cfRule>
  </conditionalFormatting>
  <conditionalFormatting sqref="A450:A538 A158:A211">
    <cfRule type="expression" priority="4" dxfId="0" stopIfTrue="1">
      <formula>$E158=0</formula>
    </cfRule>
    <cfRule type="cellIs" priority="5" dxfId="1" operator="equal" stopIfTrue="1">
      <formula>" "</formula>
    </cfRule>
    <cfRule type="expression" priority="6" dxfId="3" stopIfTrue="1">
      <formula>$P158&lt;&gt;0</formula>
    </cfRule>
  </conditionalFormatting>
  <conditionalFormatting sqref="C451:K464 C466:K479 C481:K494 C496:K509 C511:K524 C526:K538 C159:K168 C170:K179 C181:K190 C192:K201 C203:K211">
    <cfRule type="expression" priority="7" dxfId="2" stopIfTrue="1">
      <formula>$E159=0</formula>
    </cfRule>
    <cfRule type="cellIs" priority="8" dxfId="1" operator="equal" stopIfTrue="1">
      <formula>" "</formula>
    </cfRule>
    <cfRule type="expression" priority="9" dxfId="3" stopIfTrue="1">
      <formula>$P159&lt;&gt;0</formula>
    </cfRule>
  </conditionalFormatting>
  <conditionalFormatting sqref="B451:B464 B466:B479 B481:B494 B496:B509 B511:B524 B526:B538">
    <cfRule type="cellIs" priority="10" dxfId="2" operator="equal" stopIfTrue="1">
      <formula>0</formula>
    </cfRule>
    <cfRule type="expression" priority="11" dxfId="4" stopIfTrue="1">
      <formula>$G$932=2</formula>
    </cfRule>
    <cfRule type="expression" priority="12" dxfId="5" stopIfTrue="1">
      <formula>$G$932=3</formula>
    </cfRule>
  </conditionalFormatting>
  <conditionalFormatting sqref="B159:B168 B170:B179 B181:B190 B192:B201 B203:B211">
    <cfRule type="cellIs" priority="13" dxfId="2" operator="equal" stopIfTrue="1">
      <formula>0</formula>
    </cfRule>
    <cfRule type="expression" priority="14" dxfId="4" stopIfTrue="1">
      <formula>$G$844=2</formula>
    </cfRule>
    <cfRule type="expression" priority="15" dxfId="5" stopIfTrue="1">
      <formula>$G$844=3</formula>
    </cfRule>
  </conditionalFormatting>
  <printOptions/>
  <pageMargins left="0.26" right="0.22" top="0.22" bottom="0.23" header="0.21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81"/>
  <sheetViews>
    <sheetView workbookViewId="0" topLeftCell="A51">
      <selection activeCell="A80" sqref="A80:IV82"/>
    </sheetView>
  </sheetViews>
  <sheetFormatPr defaultColWidth="9.00390625" defaultRowHeight="12.75" outlineLevelRow="1"/>
  <cols>
    <col min="2" max="2" width="13.125" style="0" customWidth="1"/>
    <col min="3" max="3" width="8.25390625" style="0" customWidth="1"/>
    <col min="4" max="4" width="7.25390625" style="0" customWidth="1"/>
    <col min="5" max="5" width="7.125" style="0" customWidth="1"/>
    <col min="6" max="6" width="6.625" style="0" customWidth="1"/>
    <col min="7" max="7" width="6.75390625" style="0" customWidth="1"/>
    <col min="8" max="8" width="6.625" style="0" customWidth="1"/>
    <col min="9" max="9" width="13.75390625" style="0" customWidth="1"/>
    <col min="10" max="10" width="5.875" style="0" customWidth="1"/>
    <col min="11" max="11" width="4.875" style="0" customWidth="1"/>
    <col min="12" max="12" width="5.25390625" style="0" customWidth="1"/>
    <col min="13" max="13" width="11.875" style="0" customWidth="1"/>
    <col min="14" max="14" width="11.125" style="0" customWidth="1"/>
    <col min="15" max="15" width="11.25390625" style="0" customWidth="1"/>
    <col min="18" max="18" width="12.75390625" style="0" customWidth="1"/>
  </cols>
  <sheetData>
    <row r="1" spans="1:15" ht="15.75">
      <c r="A1" s="74" t="s">
        <v>259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2.5">
      <c r="A2" s="54" t="s">
        <v>696</v>
      </c>
      <c r="B2" s="55" t="s">
        <v>1171</v>
      </c>
      <c r="C2" s="56" t="s">
        <v>260</v>
      </c>
      <c r="D2" s="55" t="s">
        <v>261</v>
      </c>
      <c r="E2" s="55" t="s">
        <v>262</v>
      </c>
      <c r="F2" s="55" t="s">
        <v>263</v>
      </c>
      <c r="G2" s="55" t="s">
        <v>264</v>
      </c>
      <c r="H2" s="55" t="s">
        <v>265</v>
      </c>
      <c r="I2" s="55" t="s">
        <v>266</v>
      </c>
      <c r="J2" s="55" t="s">
        <v>267</v>
      </c>
      <c r="K2" s="55" t="s">
        <v>268</v>
      </c>
      <c r="L2" s="55" t="s">
        <v>269</v>
      </c>
      <c r="M2" s="55" t="s">
        <v>270</v>
      </c>
      <c r="N2" s="55" t="s">
        <v>271</v>
      </c>
      <c r="O2" s="55" t="s">
        <v>272</v>
      </c>
    </row>
    <row r="3" spans="1:15" ht="12.75">
      <c r="A3" s="133" t="s">
        <v>663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 outlineLevel="1">
      <c r="A4" s="1" t="s">
        <v>273</v>
      </c>
      <c r="B4" s="57" t="s">
        <v>274</v>
      </c>
      <c r="C4" s="58">
        <v>8269</v>
      </c>
      <c r="D4" s="58">
        <v>993</v>
      </c>
      <c r="E4" s="58">
        <v>1551</v>
      </c>
      <c r="F4" s="58">
        <v>311</v>
      </c>
      <c r="G4" s="58">
        <v>207</v>
      </c>
      <c r="H4" s="58">
        <v>660</v>
      </c>
      <c r="I4" s="57" t="s">
        <v>275</v>
      </c>
      <c r="J4" s="1">
        <v>515</v>
      </c>
      <c r="K4" s="1">
        <v>50</v>
      </c>
      <c r="L4" s="1">
        <v>600</v>
      </c>
      <c r="M4" s="57" t="s">
        <v>276</v>
      </c>
      <c r="N4" s="57" t="s">
        <v>277</v>
      </c>
      <c r="O4" s="57" t="s">
        <v>278</v>
      </c>
    </row>
    <row r="5" spans="1:15" ht="12.75" outlineLevel="1">
      <c r="A5" s="1" t="s">
        <v>279</v>
      </c>
      <c r="B5" s="57" t="s">
        <v>280</v>
      </c>
      <c r="C5" s="58">
        <v>8703</v>
      </c>
      <c r="D5" s="58">
        <v>993</v>
      </c>
      <c r="E5" s="58">
        <v>1675</v>
      </c>
      <c r="F5" s="58">
        <v>311</v>
      </c>
      <c r="G5" s="58">
        <v>207</v>
      </c>
      <c r="H5" s="58">
        <v>660</v>
      </c>
      <c r="I5" s="57" t="s">
        <v>281</v>
      </c>
      <c r="J5" s="1">
        <v>650</v>
      </c>
      <c r="K5" s="1">
        <v>50</v>
      </c>
      <c r="L5" s="1">
        <v>600</v>
      </c>
      <c r="M5" s="57" t="s">
        <v>282</v>
      </c>
      <c r="N5" s="57" t="s">
        <v>283</v>
      </c>
      <c r="O5" s="57" t="s">
        <v>284</v>
      </c>
    </row>
    <row r="6" spans="1:15" ht="12.75" outlineLevel="1">
      <c r="A6" s="1" t="s">
        <v>285</v>
      </c>
      <c r="B6" s="57" t="s">
        <v>286</v>
      </c>
      <c r="C6" s="58">
        <v>9530</v>
      </c>
      <c r="D6" s="58">
        <v>993</v>
      </c>
      <c r="E6" s="58">
        <v>1716</v>
      </c>
      <c r="F6" s="58">
        <v>311</v>
      </c>
      <c r="G6" s="58">
        <v>207</v>
      </c>
      <c r="H6" s="58">
        <v>660</v>
      </c>
      <c r="I6" s="57" t="s">
        <v>287</v>
      </c>
      <c r="J6" s="1">
        <v>690</v>
      </c>
      <c r="K6" s="1">
        <v>50</v>
      </c>
      <c r="L6" s="1">
        <v>600</v>
      </c>
      <c r="M6" s="57" t="s">
        <v>288</v>
      </c>
      <c r="N6" s="57" t="s">
        <v>289</v>
      </c>
      <c r="O6" s="57" t="s">
        <v>290</v>
      </c>
    </row>
    <row r="7" spans="1:15" ht="12.75">
      <c r="A7" s="132" t="s">
        <v>664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ht="12.75" outlineLevel="1">
      <c r="A8" s="1" t="s">
        <v>291</v>
      </c>
      <c r="B8" s="57" t="s">
        <v>292</v>
      </c>
      <c r="C8" s="58">
        <v>11742</v>
      </c>
      <c r="D8" s="58">
        <v>993</v>
      </c>
      <c r="E8" s="58">
        <v>2936</v>
      </c>
      <c r="F8" s="58">
        <v>228</v>
      </c>
      <c r="G8" s="58">
        <v>187</v>
      </c>
      <c r="H8" s="58">
        <v>110</v>
      </c>
      <c r="I8" s="57" t="s">
        <v>294</v>
      </c>
      <c r="J8" s="1">
        <v>1050</v>
      </c>
      <c r="K8" s="1">
        <v>70</v>
      </c>
      <c r="L8" s="1">
        <v>160</v>
      </c>
      <c r="M8" s="57" t="s">
        <v>295</v>
      </c>
      <c r="N8" s="57" t="s">
        <v>296</v>
      </c>
      <c r="O8" s="57" t="s">
        <v>297</v>
      </c>
    </row>
    <row r="9" spans="1:15" ht="12.75" outlineLevel="1">
      <c r="A9" s="1" t="s">
        <v>298</v>
      </c>
      <c r="B9" s="57" t="s">
        <v>299</v>
      </c>
      <c r="C9" s="58">
        <v>14346</v>
      </c>
      <c r="D9" s="58">
        <v>1096</v>
      </c>
      <c r="E9" s="58">
        <v>2936</v>
      </c>
      <c r="F9" s="58">
        <v>228</v>
      </c>
      <c r="G9" s="58">
        <v>228</v>
      </c>
      <c r="H9" s="58">
        <v>110</v>
      </c>
      <c r="I9" s="57" t="s">
        <v>294</v>
      </c>
      <c r="J9" s="1">
        <v>1220</v>
      </c>
      <c r="K9" s="1">
        <v>70</v>
      </c>
      <c r="L9" s="1">
        <v>160</v>
      </c>
      <c r="M9" s="57" t="s">
        <v>300</v>
      </c>
      <c r="N9" s="57" t="s">
        <v>301</v>
      </c>
      <c r="O9" s="57" t="s">
        <v>302</v>
      </c>
    </row>
    <row r="10" spans="1:15" ht="12.75" outlineLevel="1">
      <c r="A10" s="1" t="s">
        <v>303</v>
      </c>
      <c r="B10" s="57" t="s">
        <v>304</v>
      </c>
      <c r="C10" s="58">
        <v>16041</v>
      </c>
      <c r="D10" s="58">
        <v>1179</v>
      </c>
      <c r="E10" s="58">
        <v>2936</v>
      </c>
      <c r="F10" s="58">
        <v>228</v>
      </c>
      <c r="G10" s="58">
        <v>228</v>
      </c>
      <c r="H10" s="58">
        <v>110</v>
      </c>
      <c r="I10" s="57" t="s">
        <v>294</v>
      </c>
      <c r="J10" s="1">
        <v>1320</v>
      </c>
      <c r="K10" s="1">
        <v>70</v>
      </c>
      <c r="L10" s="1">
        <v>160</v>
      </c>
      <c r="M10" s="57" t="s">
        <v>305</v>
      </c>
      <c r="N10" s="57" t="s">
        <v>306</v>
      </c>
      <c r="O10" s="57" t="s">
        <v>307</v>
      </c>
    </row>
    <row r="11" spans="1:15" ht="12.75" outlineLevel="1">
      <c r="A11" s="1" t="s">
        <v>308</v>
      </c>
      <c r="B11" s="57" t="s">
        <v>309</v>
      </c>
      <c r="C11" s="58">
        <v>18708</v>
      </c>
      <c r="D11" s="58">
        <v>1241</v>
      </c>
      <c r="E11" s="58">
        <v>2936</v>
      </c>
      <c r="F11" s="58">
        <v>228</v>
      </c>
      <c r="G11" s="58">
        <v>228</v>
      </c>
      <c r="H11" s="58">
        <v>110</v>
      </c>
      <c r="I11" s="57" t="s">
        <v>294</v>
      </c>
      <c r="J11" s="1">
        <v>1450</v>
      </c>
      <c r="K11" s="1">
        <v>70</v>
      </c>
      <c r="L11" s="1">
        <v>160</v>
      </c>
      <c r="M11" s="57" t="s">
        <v>310</v>
      </c>
      <c r="N11" s="57" t="s">
        <v>311</v>
      </c>
      <c r="O11" s="57" t="s">
        <v>312</v>
      </c>
    </row>
    <row r="12" spans="1:15" ht="12.75" outlineLevel="1">
      <c r="A12" s="1" t="s">
        <v>313</v>
      </c>
      <c r="B12" s="57" t="s">
        <v>314</v>
      </c>
      <c r="C12" s="58">
        <v>23585</v>
      </c>
      <c r="D12" s="58">
        <v>1861</v>
      </c>
      <c r="E12" s="58">
        <v>3163</v>
      </c>
      <c r="F12" s="58">
        <v>228</v>
      </c>
      <c r="G12" s="58">
        <v>311</v>
      </c>
      <c r="H12" s="58">
        <v>110</v>
      </c>
      <c r="I12" s="57" t="s">
        <v>315</v>
      </c>
      <c r="J12" s="1">
        <v>1500</v>
      </c>
      <c r="K12" s="1">
        <v>70</v>
      </c>
      <c r="L12" s="1">
        <v>160</v>
      </c>
      <c r="M12" s="57" t="s">
        <v>316</v>
      </c>
      <c r="N12" s="57" t="s">
        <v>317</v>
      </c>
      <c r="O12" s="57" t="s">
        <v>318</v>
      </c>
    </row>
    <row r="13" spans="1:15" ht="12.75" outlineLevel="1">
      <c r="A13" s="1" t="s">
        <v>319</v>
      </c>
      <c r="B13" s="57" t="s">
        <v>320</v>
      </c>
      <c r="C13" s="58">
        <v>26666</v>
      </c>
      <c r="D13" s="58">
        <v>1861</v>
      </c>
      <c r="E13" s="58">
        <v>3990</v>
      </c>
      <c r="F13" s="58">
        <v>228</v>
      </c>
      <c r="G13" s="58">
        <v>311</v>
      </c>
      <c r="H13" s="58">
        <v>140</v>
      </c>
      <c r="I13" s="57" t="s">
        <v>321</v>
      </c>
      <c r="J13" s="1">
        <v>2040</v>
      </c>
      <c r="K13" s="1">
        <v>120</v>
      </c>
      <c r="L13" s="1">
        <v>360</v>
      </c>
      <c r="M13" s="57" t="s">
        <v>322</v>
      </c>
      <c r="N13" s="57" t="s">
        <v>323</v>
      </c>
      <c r="O13" s="57" t="s">
        <v>324</v>
      </c>
    </row>
    <row r="14" spans="1:15" ht="12.75" outlineLevel="1">
      <c r="A14" s="1" t="s">
        <v>325</v>
      </c>
      <c r="B14" s="57" t="s">
        <v>326</v>
      </c>
      <c r="C14" s="58">
        <v>29993</v>
      </c>
      <c r="D14" s="58">
        <v>1943</v>
      </c>
      <c r="E14" s="58">
        <v>3990</v>
      </c>
      <c r="F14" s="58">
        <v>228</v>
      </c>
      <c r="G14" s="58">
        <v>373</v>
      </c>
      <c r="H14" s="58">
        <v>140</v>
      </c>
      <c r="I14" s="57" t="s">
        <v>321</v>
      </c>
      <c r="J14" s="1">
        <v>2230</v>
      </c>
      <c r="K14" s="1">
        <v>120</v>
      </c>
      <c r="L14" s="1">
        <v>360</v>
      </c>
      <c r="M14" s="57" t="s">
        <v>327</v>
      </c>
      <c r="N14" s="57" t="s">
        <v>328</v>
      </c>
      <c r="O14" s="57" t="s">
        <v>329</v>
      </c>
    </row>
    <row r="15" spans="1:15" ht="12.75" outlineLevel="1">
      <c r="A15" s="1" t="s">
        <v>330</v>
      </c>
      <c r="B15" s="57" t="s">
        <v>331</v>
      </c>
      <c r="C15" s="58">
        <v>40349</v>
      </c>
      <c r="D15" s="58">
        <v>1943</v>
      </c>
      <c r="E15" s="58">
        <v>3990</v>
      </c>
      <c r="F15" s="58">
        <v>352</v>
      </c>
      <c r="G15" s="58">
        <v>517</v>
      </c>
      <c r="H15" s="58">
        <v>140</v>
      </c>
      <c r="I15" s="57" t="s">
        <v>321</v>
      </c>
      <c r="J15" s="1">
        <v>2435</v>
      </c>
      <c r="K15" s="1">
        <v>120</v>
      </c>
      <c r="L15" s="1">
        <v>360</v>
      </c>
      <c r="M15" s="57" t="s">
        <v>332</v>
      </c>
      <c r="N15" s="57" t="s">
        <v>333</v>
      </c>
      <c r="O15" s="57" t="s">
        <v>334</v>
      </c>
    </row>
    <row r="16" spans="1:15" ht="12.75" outlineLevel="1">
      <c r="A16" s="1" t="s">
        <v>335</v>
      </c>
      <c r="B16" s="57" t="s">
        <v>336</v>
      </c>
      <c r="C16" s="58">
        <v>42560</v>
      </c>
      <c r="D16" s="58">
        <v>2254</v>
      </c>
      <c r="E16" s="58">
        <v>3990</v>
      </c>
      <c r="F16" s="58">
        <v>352</v>
      </c>
      <c r="G16" s="58">
        <v>517</v>
      </c>
      <c r="H16" s="58">
        <v>150</v>
      </c>
      <c r="I16" s="57" t="s">
        <v>321</v>
      </c>
      <c r="J16" s="1">
        <v>2450</v>
      </c>
      <c r="K16" s="1">
        <v>120</v>
      </c>
      <c r="L16" s="1">
        <v>360</v>
      </c>
      <c r="M16" s="57" t="s">
        <v>337</v>
      </c>
      <c r="N16" s="57" t="s">
        <v>338</v>
      </c>
      <c r="O16" s="57" t="s">
        <v>339</v>
      </c>
    </row>
    <row r="17" spans="1:15" ht="12.75" outlineLevel="1">
      <c r="A17" s="1" t="s">
        <v>340</v>
      </c>
      <c r="B17" s="57" t="s">
        <v>341</v>
      </c>
      <c r="C17" s="58">
        <v>42602</v>
      </c>
      <c r="D17" s="58">
        <v>2254</v>
      </c>
      <c r="E17" s="58">
        <v>3990</v>
      </c>
      <c r="F17" s="58">
        <v>352</v>
      </c>
      <c r="G17" s="58">
        <v>517</v>
      </c>
      <c r="H17" s="58">
        <v>150</v>
      </c>
      <c r="I17" s="57" t="s">
        <v>321</v>
      </c>
      <c r="J17" s="1">
        <v>2450</v>
      </c>
      <c r="K17" s="1">
        <v>120</v>
      </c>
      <c r="L17" s="1">
        <v>360</v>
      </c>
      <c r="M17" s="57" t="s">
        <v>342</v>
      </c>
      <c r="N17" s="57" t="s">
        <v>343</v>
      </c>
      <c r="O17" s="57" t="s">
        <v>344</v>
      </c>
    </row>
    <row r="18" spans="1:15" ht="12.75" outlineLevel="1">
      <c r="A18" s="1" t="s">
        <v>345</v>
      </c>
      <c r="B18" s="57" t="s">
        <v>346</v>
      </c>
      <c r="C18" s="58">
        <v>57732</v>
      </c>
      <c r="D18" s="58">
        <v>2254</v>
      </c>
      <c r="E18" s="58">
        <v>8434</v>
      </c>
      <c r="F18" s="58">
        <v>352</v>
      </c>
      <c r="G18" s="58">
        <v>517</v>
      </c>
      <c r="H18" s="58">
        <v>220</v>
      </c>
      <c r="I18" s="57" t="s">
        <v>347</v>
      </c>
      <c r="J18" s="1">
        <v>4530</v>
      </c>
      <c r="K18" s="1">
        <v>120</v>
      </c>
      <c r="L18" s="1">
        <v>400</v>
      </c>
      <c r="M18" s="57" t="s">
        <v>342</v>
      </c>
      <c r="N18" s="57" t="s">
        <v>348</v>
      </c>
      <c r="O18" s="57" t="s">
        <v>349</v>
      </c>
    </row>
    <row r="19" spans="1:15" ht="12.75" outlineLevel="1">
      <c r="A19" s="1" t="s">
        <v>350</v>
      </c>
      <c r="B19" s="57" t="s">
        <v>351</v>
      </c>
      <c r="C19" s="58">
        <v>58848</v>
      </c>
      <c r="D19" s="58">
        <v>2254</v>
      </c>
      <c r="E19" s="58">
        <v>8434</v>
      </c>
      <c r="F19" s="58">
        <v>352</v>
      </c>
      <c r="G19" s="58">
        <v>517</v>
      </c>
      <c r="H19" s="58">
        <v>220</v>
      </c>
      <c r="I19" s="57" t="s">
        <v>347</v>
      </c>
      <c r="J19" s="1">
        <v>4600</v>
      </c>
      <c r="K19" s="1">
        <v>120</v>
      </c>
      <c r="L19" s="1">
        <v>400</v>
      </c>
      <c r="M19" s="57" t="s">
        <v>352</v>
      </c>
      <c r="N19" s="57" t="s">
        <v>353</v>
      </c>
      <c r="O19" s="57" t="s">
        <v>354</v>
      </c>
    </row>
    <row r="20" spans="1:15" ht="12.75" outlineLevel="1">
      <c r="A20" s="1" t="s">
        <v>355</v>
      </c>
      <c r="B20" s="57" t="s">
        <v>356</v>
      </c>
      <c r="C20" s="58">
        <v>60833</v>
      </c>
      <c r="D20" s="58">
        <v>2667</v>
      </c>
      <c r="E20" s="58">
        <v>8434</v>
      </c>
      <c r="F20" s="58">
        <v>352</v>
      </c>
      <c r="G20" s="58">
        <v>517</v>
      </c>
      <c r="H20" s="58">
        <v>220</v>
      </c>
      <c r="I20" s="57" t="s">
        <v>347</v>
      </c>
      <c r="J20" s="1">
        <v>4760</v>
      </c>
      <c r="K20" s="1">
        <v>120</v>
      </c>
      <c r="L20" s="1">
        <v>400</v>
      </c>
      <c r="M20" s="57" t="s">
        <v>357</v>
      </c>
      <c r="N20" s="57" t="s">
        <v>358</v>
      </c>
      <c r="O20" s="57" t="s">
        <v>359</v>
      </c>
    </row>
    <row r="21" spans="1:15" ht="12.75" outlineLevel="1">
      <c r="A21" s="1" t="s">
        <v>360</v>
      </c>
      <c r="B21" s="57" t="s">
        <v>361</v>
      </c>
      <c r="C21" s="58">
        <v>68212</v>
      </c>
      <c r="D21" s="58">
        <v>2667</v>
      </c>
      <c r="E21" s="58">
        <v>10460</v>
      </c>
      <c r="F21" s="58">
        <v>352</v>
      </c>
      <c r="G21" s="58">
        <v>621</v>
      </c>
      <c r="H21" s="58">
        <v>280</v>
      </c>
      <c r="I21" s="57" t="s">
        <v>395</v>
      </c>
      <c r="J21" s="1">
        <v>5150</v>
      </c>
      <c r="K21" s="1">
        <v>120</v>
      </c>
      <c r="L21" s="1">
        <v>950</v>
      </c>
      <c r="M21" s="57" t="s">
        <v>396</v>
      </c>
      <c r="N21" s="57" t="s">
        <v>397</v>
      </c>
      <c r="O21" s="57" t="s">
        <v>398</v>
      </c>
    </row>
    <row r="22" spans="1:15" ht="12.75" outlineLevel="1">
      <c r="A22" s="1" t="s">
        <v>399</v>
      </c>
      <c r="B22" s="57" t="s">
        <v>400</v>
      </c>
      <c r="C22" s="58">
        <v>71354</v>
      </c>
      <c r="D22" s="58">
        <v>2667</v>
      </c>
      <c r="E22" s="58">
        <v>10460</v>
      </c>
      <c r="F22" s="58">
        <v>352</v>
      </c>
      <c r="G22" s="58">
        <v>621</v>
      </c>
      <c r="H22" s="58">
        <v>290</v>
      </c>
      <c r="I22" s="57" t="s">
        <v>395</v>
      </c>
      <c r="J22" s="1">
        <v>5500</v>
      </c>
      <c r="K22" s="1">
        <v>120</v>
      </c>
      <c r="L22" s="1">
        <v>950</v>
      </c>
      <c r="M22" s="57" t="s">
        <v>396</v>
      </c>
      <c r="N22" s="57" t="s">
        <v>397</v>
      </c>
      <c r="O22" s="57" t="s">
        <v>401</v>
      </c>
    </row>
    <row r="23" spans="1:15" ht="12.75" outlineLevel="1">
      <c r="A23" s="1" t="s">
        <v>402</v>
      </c>
      <c r="B23" s="57" t="s">
        <v>403</v>
      </c>
      <c r="C23" s="58">
        <v>91796</v>
      </c>
      <c r="D23" s="58">
        <v>4982</v>
      </c>
      <c r="E23" s="58">
        <v>11038</v>
      </c>
      <c r="F23" s="58">
        <v>352</v>
      </c>
      <c r="G23" s="58">
        <v>621</v>
      </c>
      <c r="H23" s="58">
        <v>290</v>
      </c>
      <c r="I23" s="57" t="s">
        <v>395</v>
      </c>
      <c r="J23" s="1">
        <v>5550</v>
      </c>
      <c r="K23" s="1">
        <v>120</v>
      </c>
      <c r="L23" s="1">
        <v>950</v>
      </c>
      <c r="M23" s="57" t="s">
        <v>404</v>
      </c>
      <c r="N23" s="57" t="s">
        <v>405</v>
      </c>
      <c r="O23" s="57" t="s">
        <v>406</v>
      </c>
    </row>
    <row r="24" spans="1:15" ht="12.75" outlineLevel="1">
      <c r="A24" s="1" t="s">
        <v>407</v>
      </c>
      <c r="B24" s="57" t="s">
        <v>408</v>
      </c>
      <c r="C24" s="58">
        <v>99919</v>
      </c>
      <c r="D24" s="58">
        <v>4982</v>
      </c>
      <c r="E24" s="58">
        <v>11038</v>
      </c>
      <c r="F24" s="58">
        <v>352</v>
      </c>
      <c r="G24" s="58">
        <v>621</v>
      </c>
      <c r="H24" s="58">
        <v>290</v>
      </c>
      <c r="I24" s="57" t="s">
        <v>395</v>
      </c>
      <c r="J24" s="1">
        <v>5700</v>
      </c>
      <c r="K24" s="1">
        <v>120</v>
      </c>
      <c r="L24" s="1">
        <v>950</v>
      </c>
      <c r="M24" s="57" t="s">
        <v>409</v>
      </c>
      <c r="N24" s="57" t="s">
        <v>410</v>
      </c>
      <c r="O24" s="57" t="s">
        <v>411</v>
      </c>
    </row>
    <row r="25" spans="1:15" ht="12.75">
      <c r="A25" s="133" t="s">
        <v>661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15" ht="12.75" outlineLevel="1">
      <c r="A26" s="1" t="s">
        <v>412</v>
      </c>
      <c r="B26" s="57" t="s">
        <v>292</v>
      </c>
      <c r="C26" s="58">
        <v>11060</v>
      </c>
      <c r="D26" s="58">
        <v>993</v>
      </c>
      <c r="E26" s="59" t="s">
        <v>413</v>
      </c>
      <c r="F26" s="58">
        <v>228</v>
      </c>
      <c r="G26" s="58">
        <v>187</v>
      </c>
      <c r="H26" s="58" t="s">
        <v>413</v>
      </c>
      <c r="I26" s="57" t="s">
        <v>414</v>
      </c>
      <c r="J26" s="1">
        <v>900</v>
      </c>
      <c r="K26" s="1">
        <v>160</v>
      </c>
      <c r="L26" s="58" t="s">
        <v>413</v>
      </c>
      <c r="M26" s="57" t="s">
        <v>415</v>
      </c>
      <c r="N26" s="57" t="s">
        <v>416</v>
      </c>
      <c r="O26" s="57" t="s">
        <v>417</v>
      </c>
    </row>
    <row r="27" spans="1:15" ht="12.75" outlineLevel="1">
      <c r="A27" s="1" t="s">
        <v>418</v>
      </c>
      <c r="B27" s="57" t="s">
        <v>299</v>
      </c>
      <c r="C27" s="58">
        <v>11928</v>
      </c>
      <c r="D27" s="58">
        <v>1096</v>
      </c>
      <c r="E27" s="59" t="s">
        <v>413</v>
      </c>
      <c r="F27" s="58">
        <v>228</v>
      </c>
      <c r="G27" s="58">
        <v>228</v>
      </c>
      <c r="H27" s="58" t="s">
        <v>413</v>
      </c>
      <c r="I27" s="57" t="s">
        <v>419</v>
      </c>
      <c r="J27" s="1">
        <v>900</v>
      </c>
      <c r="K27" s="1">
        <v>160</v>
      </c>
      <c r="L27" s="58" t="s">
        <v>413</v>
      </c>
      <c r="M27" s="57" t="s">
        <v>420</v>
      </c>
      <c r="N27" s="57" t="s">
        <v>421</v>
      </c>
      <c r="O27" s="57" t="s">
        <v>422</v>
      </c>
    </row>
    <row r="28" spans="1:15" ht="12.75" outlineLevel="1">
      <c r="A28" s="1" t="s">
        <v>423</v>
      </c>
      <c r="B28" s="57" t="s">
        <v>304</v>
      </c>
      <c r="C28" s="58">
        <v>13664</v>
      </c>
      <c r="D28" s="58">
        <v>1179</v>
      </c>
      <c r="E28" s="59" t="s">
        <v>413</v>
      </c>
      <c r="F28" s="58">
        <v>228</v>
      </c>
      <c r="G28" s="58">
        <v>228</v>
      </c>
      <c r="H28" s="58" t="s">
        <v>413</v>
      </c>
      <c r="I28" s="57" t="s">
        <v>424</v>
      </c>
      <c r="J28" s="1">
        <v>1100</v>
      </c>
      <c r="K28" s="1">
        <v>160</v>
      </c>
      <c r="L28" s="58" t="s">
        <v>413</v>
      </c>
      <c r="M28" s="57" t="s">
        <v>425</v>
      </c>
      <c r="N28" s="57" t="s">
        <v>426</v>
      </c>
      <c r="O28" s="57" t="s">
        <v>427</v>
      </c>
    </row>
    <row r="29" spans="1:15" ht="12.75" outlineLevel="1">
      <c r="A29" s="1" t="s">
        <v>428</v>
      </c>
      <c r="B29" s="57" t="s">
        <v>309</v>
      </c>
      <c r="C29" s="58">
        <v>15359</v>
      </c>
      <c r="D29" s="58">
        <v>1241</v>
      </c>
      <c r="E29" s="59" t="s">
        <v>413</v>
      </c>
      <c r="F29" s="58">
        <v>228</v>
      </c>
      <c r="G29" s="58">
        <v>228</v>
      </c>
      <c r="H29" s="58" t="s">
        <v>413</v>
      </c>
      <c r="I29" s="57" t="s">
        <v>429</v>
      </c>
      <c r="J29" s="1">
        <v>1200</v>
      </c>
      <c r="K29" s="1">
        <v>160</v>
      </c>
      <c r="L29" s="58" t="s">
        <v>413</v>
      </c>
      <c r="M29" s="57" t="s">
        <v>430</v>
      </c>
      <c r="N29" s="57" t="s">
        <v>431</v>
      </c>
      <c r="O29" s="57" t="s">
        <v>432</v>
      </c>
    </row>
    <row r="30" spans="1:15" ht="12.75" outlineLevel="1">
      <c r="A30" s="1" t="s">
        <v>433</v>
      </c>
      <c r="B30" s="57" t="s">
        <v>314</v>
      </c>
      <c r="C30" s="58">
        <v>17943</v>
      </c>
      <c r="D30" s="58">
        <v>1861</v>
      </c>
      <c r="E30" s="59" t="s">
        <v>413</v>
      </c>
      <c r="F30" s="58">
        <v>228</v>
      </c>
      <c r="G30" s="58">
        <v>311</v>
      </c>
      <c r="H30" s="58" t="s">
        <v>413</v>
      </c>
      <c r="I30" s="57" t="s">
        <v>434</v>
      </c>
      <c r="J30" s="1">
        <v>1300</v>
      </c>
      <c r="K30" s="1">
        <v>160</v>
      </c>
      <c r="L30" s="58" t="s">
        <v>413</v>
      </c>
      <c r="M30" s="57" t="s">
        <v>435</v>
      </c>
      <c r="N30" s="57" t="s">
        <v>436</v>
      </c>
      <c r="O30" s="57" t="s">
        <v>437</v>
      </c>
    </row>
    <row r="31" spans="1:15" ht="12.75" outlineLevel="1">
      <c r="A31" s="1" t="s">
        <v>438</v>
      </c>
      <c r="B31" s="57" t="s">
        <v>320</v>
      </c>
      <c r="C31" s="58">
        <v>23358</v>
      </c>
      <c r="D31" s="58">
        <v>1861</v>
      </c>
      <c r="E31" s="59" t="s">
        <v>413</v>
      </c>
      <c r="F31" s="58">
        <v>228</v>
      </c>
      <c r="G31" s="58">
        <v>311</v>
      </c>
      <c r="H31" s="58" t="s">
        <v>413</v>
      </c>
      <c r="I31" s="57" t="s">
        <v>439</v>
      </c>
      <c r="J31" s="1">
        <v>2130</v>
      </c>
      <c r="K31" s="1">
        <v>520</v>
      </c>
      <c r="L31" s="58" t="s">
        <v>413</v>
      </c>
      <c r="M31" s="57" t="s">
        <v>440</v>
      </c>
      <c r="N31" s="57" t="s">
        <v>441</v>
      </c>
      <c r="O31" s="57" t="s">
        <v>442</v>
      </c>
    </row>
    <row r="32" spans="1:15" ht="12.75" outlineLevel="1">
      <c r="A32" s="1" t="s">
        <v>443</v>
      </c>
      <c r="B32" s="57" t="s">
        <v>444</v>
      </c>
      <c r="C32" s="58">
        <v>26438</v>
      </c>
      <c r="D32" s="58">
        <v>1943</v>
      </c>
      <c r="E32" s="59" t="s">
        <v>413</v>
      </c>
      <c r="F32" s="58">
        <v>228</v>
      </c>
      <c r="G32" s="58">
        <v>373</v>
      </c>
      <c r="H32" s="58" t="s">
        <v>413</v>
      </c>
      <c r="I32" s="57" t="s">
        <v>439</v>
      </c>
      <c r="J32" s="1">
        <v>2050</v>
      </c>
      <c r="K32" s="1">
        <v>520</v>
      </c>
      <c r="L32" s="58" t="s">
        <v>413</v>
      </c>
      <c r="M32" s="57" t="s">
        <v>445</v>
      </c>
      <c r="N32" s="57" t="s">
        <v>446</v>
      </c>
      <c r="O32" s="57" t="s">
        <v>459</v>
      </c>
    </row>
    <row r="33" spans="1:15" ht="12.75" outlineLevel="1">
      <c r="A33" s="1" t="s">
        <v>460</v>
      </c>
      <c r="B33" s="57" t="s">
        <v>326</v>
      </c>
      <c r="C33" s="58">
        <v>29642</v>
      </c>
      <c r="D33" s="58">
        <v>1943</v>
      </c>
      <c r="E33" s="59" t="s">
        <v>413</v>
      </c>
      <c r="F33" s="58">
        <v>228</v>
      </c>
      <c r="G33" s="58">
        <v>373</v>
      </c>
      <c r="H33" s="58" t="s">
        <v>413</v>
      </c>
      <c r="I33" s="57" t="s">
        <v>461</v>
      </c>
      <c r="J33" s="1">
        <v>2350</v>
      </c>
      <c r="K33" s="1">
        <v>520</v>
      </c>
      <c r="L33" s="58" t="s">
        <v>413</v>
      </c>
      <c r="M33" s="57" t="s">
        <v>462</v>
      </c>
      <c r="N33" s="57" t="s">
        <v>463</v>
      </c>
      <c r="O33" s="57" t="s">
        <v>464</v>
      </c>
    </row>
    <row r="34" spans="1:15" ht="12.75" outlineLevel="1">
      <c r="A34" s="1" t="s">
        <v>465</v>
      </c>
      <c r="B34" s="57" t="s">
        <v>331</v>
      </c>
      <c r="C34" s="58">
        <v>39935</v>
      </c>
      <c r="D34" s="58">
        <v>1943</v>
      </c>
      <c r="E34" s="59" t="s">
        <v>413</v>
      </c>
      <c r="F34" s="58">
        <v>352</v>
      </c>
      <c r="G34" s="58">
        <v>517</v>
      </c>
      <c r="H34" s="58" t="s">
        <v>413</v>
      </c>
      <c r="I34" s="57" t="s">
        <v>466</v>
      </c>
      <c r="J34" s="1">
        <v>2450</v>
      </c>
      <c r="K34" s="1">
        <v>520</v>
      </c>
      <c r="L34" s="58" t="s">
        <v>413</v>
      </c>
      <c r="M34" s="57" t="s">
        <v>467</v>
      </c>
      <c r="N34" s="57" t="s">
        <v>468</v>
      </c>
      <c r="O34" s="57" t="s">
        <v>469</v>
      </c>
    </row>
    <row r="35" spans="1:15" ht="12.75" outlineLevel="1">
      <c r="A35" s="1" t="s">
        <v>470</v>
      </c>
      <c r="B35" s="57" t="s">
        <v>336</v>
      </c>
      <c r="C35" s="58">
        <v>42147</v>
      </c>
      <c r="D35" s="58">
        <v>2254</v>
      </c>
      <c r="E35" s="59" t="s">
        <v>413</v>
      </c>
      <c r="F35" s="58">
        <v>352</v>
      </c>
      <c r="G35" s="58">
        <v>517</v>
      </c>
      <c r="H35" s="58" t="s">
        <v>413</v>
      </c>
      <c r="I35" s="57" t="s">
        <v>471</v>
      </c>
      <c r="J35" s="1">
        <v>2550</v>
      </c>
      <c r="K35" s="1">
        <v>520</v>
      </c>
      <c r="L35" s="58" t="s">
        <v>413</v>
      </c>
      <c r="M35" s="57" t="s">
        <v>472</v>
      </c>
      <c r="N35" s="57" t="s">
        <v>473</v>
      </c>
      <c r="O35" s="57" t="s">
        <v>474</v>
      </c>
    </row>
    <row r="36" spans="1:15" ht="12.75" outlineLevel="1">
      <c r="A36" s="1" t="s">
        <v>475</v>
      </c>
      <c r="B36" s="57" t="s">
        <v>341</v>
      </c>
      <c r="C36" s="58">
        <v>42188</v>
      </c>
      <c r="D36" s="58">
        <v>2254</v>
      </c>
      <c r="E36" s="59" t="s">
        <v>413</v>
      </c>
      <c r="F36" s="58">
        <v>352</v>
      </c>
      <c r="G36" s="58">
        <v>517</v>
      </c>
      <c r="H36" s="58" t="s">
        <v>413</v>
      </c>
      <c r="I36" s="57" t="s">
        <v>471</v>
      </c>
      <c r="J36" s="1">
        <v>2550</v>
      </c>
      <c r="K36" s="1">
        <v>520</v>
      </c>
      <c r="L36" s="58" t="s">
        <v>413</v>
      </c>
      <c r="M36" s="57" t="s">
        <v>476</v>
      </c>
      <c r="N36" s="57" t="s">
        <v>477</v>
      </c>
      <c r="O36" s="57" t="s">
        <v>478</v>
      </c>
    </row>
    <row r="37" spans="1:15" ht="12.75" outlineLevel="1">
      <c r="A37" s="1" t="s">
        <v>479</v>
      </c>
      <c r="B37" s="57" t="s">
        <v>346</v>
      </c>
      <c r="C37" s="58">
        <v>56368</v>
      </c>
      <c r="D37" s="58">
        <v>2254</v>
      </c>
      <c r="E37" s="59" t="s">
        <v>413</v>
      </c>
      <c r="F37" s="58">
        <v>352</v>
      </c>
      <c r="G37" s="58">
        <v>517</v>
      </c>
      <c r="H37" s="58" t="s">
        <v>413</v>
      </c>
      <c r="I37" s="57" t="s">
        <v>480</v>
      </c>
      <c r="J37" s="1">
        <v>4030</v>
      </c>
      <c r="K37" s="1">
        <v>890</v>
      </c>
      <c r="L37" s="58" t="s">
        <v>413</v>
      </c>
      <c r="M37" s="57" t="s">
        <v>481</v>
      </c>
      <c r="N37" s="57" t="s">
        <v>482</v>
      </c>
      <c r="O37" s="57" t="s">
        <v>483</v>
      </c>
    </row>
    <row r="38" spans="1:15" ht="12.75" outlineLevel="1">
      <c r="A38" s="1" t="s">
        <v>484</v>
      </c>
      <c r="B38" s="57" t="s">
        <v>351</v>
      </c>
      <c r="C38" s="58">
        <v>57484</v>
      </c>
      <c r="D38" s="58">
        <v>2254</v>
      </c>
      <c r="E38" s="59" t="s">
        <v>413</v>
      </c>
      <c r="F38" s="58">
        <v>352</v>
      </c>
      <c r="G38" s="58">
        <v>517</v>
      </c>
      <c r="H38" s="58" t="s">
        <v>413</v>
      </c>
      <c r="I38" s="57" t="s">
        <v>480</v>
      </c>
      <c r="J38" s="1">
        <v>4120</v>
      </c>
      <c r="K38" s="1">
        <v>890</v>
      </c>
      <c r="L38" s="58" t="s">
        <v>413</v>
      </c>
      <c r="M38" s="57" t="s">
        <v>485</v>
      </c>
      <c r="N38" s="57" t="s">
        <v>486</v>
      </c>
      <c r="O38" s="57" t="s">
        <v>487</v>
      </c>
    </row>
    <row r="39" spans="1:15" ht="12.75" outlineLevel="1">
      <c r="A39" s="1" t="s">
        <v>488</v>
      </c>
      <c r="B39" s="57" t="s">
        <v>356</v>
      </c>
      <c r="C39" s="58">
        <v>59345</v>
      </c>
      <c r="D39" s="58">
        <v>2667</v>
      </c>
      <c r="E39" s="59" t="s">
        <v>413</v>
      </c>
      <c r="F39" s="58">
        <v>352</v>
      </c>
      <c r="G39" s="58">
        <v>517</v>
      </c>
      <c r="H39" s="58" t="s">
        <v>413</v>
      </c>
      <c r="I39" s="57" t="s">
        <v>489</v>
      </c>
      <c r="J39" s="1">
        <v>4280</v>
      </c>
      <c r="K39" s="1">
        <v>890</v>
      </c>
      <c r="L39" s="58" t="s">
        <v>413</v>
      </c>
      <c r="M39" s="57" t="s">
        <v>490</v>
      </c>
      <c r="N39" s="57" t="s">
        <v>491</v>
      </c>
      <c r="O39" s="57" t="s">
        <v>492</v>
      </c>
    </row>
    <row r="40" spans="1:15" ht="12.75" outlineLevel="1">
      <c r="A40" s="1" t="s">
        <v>493</v>
      </c>
      <c r="B40" s="57" t="s">
        <v>361</v>
      </c>
      <c r="C40" s="58">
        <v>66041</v>
      </c>
      <c r="D40" s="58">
        <v>2667</v>
      </c>
      <c r="E40" s="59" t="s">
        <v>413</v>
      </c>
      <c r="F40" s="58">
        <v>352</v>
      </c>
      <c r="G40" s="58">
        <v>621</v>
      </c>
      <c r="H40" s="58" t="s">
        <v>413</v>
      </c>
      <c r="I40" s="57" t="s">
        <v>494</v>
      </c>
      <c r="J40" s="1">
        <v>4850</v>
      </c>
      <c r="K40" s="1">
        <v>890</v>
      </c>
      <c r="L40" s="58" t="s">
        <v>413</v>
      </c>
      <c r="M40" s="57" t="s">
        <v>495</v>
      </c>
      <c r="N40" s="57" t="s">
        <v>496</v>
      </c>
      <c r="O40" s="57" t="s">
        <v>497</v>
      </c>
    </row>
    <row r="41" spans="1:15" ht="12.75" outlineLevel="1">
      <c r="A41" s="1" t="s">
        <v>498</v>
      </c>
      <c r="B41" s="57" t="s">
        <v>400</v>
      </c>
      <c r="C41" s="58">
        <v>69204</v>
      </c>
      <c r="D41" s="58">
        <v>2667</v>
      </c>
      <c r="E41" s="59" t="s">
        <v>413</v>
      </c>
      <c r="F41" s="58">
        <v>352</v>
      </c>
      <c r="G41" s="58">
        <v>621</v>
      </c>
      <c r="H41" s="58" t="s">
        <v>413</v>
      </c>
      <c r="I41" s="57" t="s">
        <v>494</v>
      </c>
      <c r="J41" s="1">
        <v>4850</v>
      </c>
      <c r="K41" s="1">
        <v>890</v>
      </c>
      <c r="L41" s="58" t="s">
        <v>413</v>
      </c>
      <c r="M41" s="57" t="s">
        <v>495</v>
      </c>
      <c r="N41" s="57" t="s">
        <v>496</v>
      </c>
      <c r="O41" s="57" t="s">
        <v>499</v>
      </c>
    </row>
    <row r="42" spans="1:15" ht="12.75" outlineLevel="1">
      <c r="A42" s="1" t="s">
        <v>500</v>
      </c>
      <c r="B42" s="57" t="s">
        <v>403</v>
      </c>
      <c r="C42" s="58">
        <v>89295</v>
      </c>
      <c r="D42" s="58">
        <v>4982</v>
      </c>
      <c r="E42" s="59" t="s">
        <v>413</v>
      </c>
      <c r="F42" s="58">
        <v>352</v>
      </c>
      <c r="G42" s="58">
        <v>621</v>
      </c>
      <c r="H42" s="58" t="s">
        <v>413</v>
      </c>
      <c r="I42" s="57" t="s">
        <v>501</v>
      </c>
      <c r="J42" s="1">
        <v>5150</v>
      </c>
      <c r="K42" s="1">
        <v>890</v>
      </c>
      <c r="L42" s="58" t="s">
        <v>413</v>
      </c>
      <c r="M42" s="57" t="s">
        <v>502</v>
      </c>
      <c r="N42" s="57" t="s">
        <v>503</v>
      </c>
      <c r="O42" s="57" t="s">
        <v>504</v>
      </c>
    </row>
    <row r="43" spans="1:15" ht="12.75" outlineLevel="1">
      <c r="A43" s="1" t="s">
        <v>505</v>
      </c>
      <c r="B43" s="57" t="s">
        <v>408</v>
      </c>
      <c r="C43" s="58">
        <v>97418</v>
      </c>
      <c r="D43" s="58">
        <v>4982</v>
      </c>
      <c r="E43" s="59" t="s">
        <v>413</v>
      </c>
      <c r="F43" s="58">
        <v>352</v>
      </c>
      <c r="G43" s="58">
        <v>621</v>
      </c>
      <c r="H43" s="58" t="s">
        <v>413</v>
      </c>
      <c r="I43" s="57" t="s">
        <v>506</v>
      </c>
      <c r="J43" s="1">
        <v>5300</v>
      </c>
      <c r="K43" s="1">
        <v>890</v>
      </c>
      <c r="L43" s="58" t="s">
        <v>413</v>
      </c>
      <c r="M43" s="57" t="s">
        <v>507</v>
      </c>
      <c r="N43" s="57" t="s">
        <v>508</v>
      </c>
      <c r="O43" s="57" t="s">
        <v>509</v>
      </c>
    </row>
    <row r="44" spans="1:15" ht="12.75" outlineLevel="1">
      <c r="A44" s="1" t="s">
        <v>510</v>
      </c>
      <c r="B44" s="57" t="s">
        <v>511</v>
      </c>
      <c r="C44" s="58">
        <v>131669</v>
      </c>
      <c r="D44" s="58">
        <v>4961</v>
      </c>
      <c r="E44" s="59" t="s">
        <v>413</v>
      </c>
      <c r="F44" s="58" t="s">
        <v>512</v>
      </c>
      <c r="G44" s="58">
        <v>1303</v>
      </c>
      <c r="H44" s="58">
        <v>1560</v>
      </c>
      <c r="I44" s="57" t="s">
        <v>513</v>
      </c>
      <c r="J44" s="1">
        <v>7250</v>
      </c>
      <c r="K44" s="1" t="s">
        <v>413</v>
      </c>
      <c r="L44" s="1">
        <v>900</v>
      </c>
      <c r="M44" s="57" t="s">
        <v>514</v>
      </c>
      <c r="N44" s="57" t="s">
        <v>515</v>
      </c>
      <c r="O44" s="57" t="s">
        <v>516</v>
      </c>
    </row>
    <row r="45" spans="1:15" ht="12.75" outlineLevel="1">
      <c r="A45" s="1" t="s">
        <v>517</v>
      </c>
      <c r="B45" s="57" t="s">
        <v>518</v>
      </c>
      <c r="C45" s="58">
        <v>135575</v>
      </c>
      <c r="D45" s="58">
        <v>4961</v>
      </c>
      <c r="E45" s="59" t="s">
        <v>413</v>
      </c>
      <c r="F45" s="58" t="s">
        <v>512</v>
      </c>
      <c r="G45" s="58">
        <v>1303</v>
      </c>
      <c r="H45" s="58">
        <v>1560</v>
      </c>
      <c r="I45" s="57" t="s">
        <v>513</v>
      </c>
      <c r="J45" s="1">
        <v>7250</v>
      </c>
      <c r="K45" s="1" t="s">
        <v>413</v>
      </c>
      <c r="L45" s="1">
        <v>900</v>
      </c>
      <c r="M45" s="57" t="s">
        <v>519</v>
      </c>
      <c r="N45" s="57" t="s">
        <v>520</v>
      </c>
      <c r="O45" s="57" t="s">
        <v>521</v>
      </c>
    </row>
    <row r="46" spans="1:15" ht="12.75" outlineLevel="1">
      <c r="A46" s="1" t="s">
        <v>522</v>
      </c>
      <c r="B46" s="57" t="s">
        <v>523</v>
      </c>
      <c r="C46" s="58">
        <v>176832</v>
      </c>
      <c r="D46" s="58">
        <v>6780</v>
      </c>
      <c r="E46" s="59" t="s">
        <v>413</v>
      </c>
      <c r="F46" s="58" t="s">
        <v>512</v>
      </c>
      <c r="G46" s="58">
        <v>1303</v>
      </c>
      <c r="H46" s="58">
        <v>1560</v>
      </c>
      <c r="I46" s="57" t="s">
        <v>524</v>
      </c>
      <c r="J46" s="1">
        <v>7900</v>
      </c>
      <c r="K46" s="1" t="s">
        <v>413</v>
      </c>
      <c r="L46" s="1">
        <v>900</v>
      </c>
      <c r="M46" s="57" t="s">
        <v>525</v>
      </c>
      <c r="N46" s="57" t="s">
        <v>526</v>
      </c>
      <c r="O46" s="57" t="s">
        <v>527</v>
      </c>
    </row>
    <row r="47" spans="1:15" ht="12.75" outlineLevel="1">
      <c r="A47" s="1" t="s">
        <v>528</v>
      </c>
      <c r="B47" s="57" t="s">
        <v>529</v>
      </c>
      <c r="C47" s="58">
        <v>254966</v>
      </c>
      <c r="D47" s="58">
        <v>6780</v>
      </c>
      <c r="E47" s="59" t="s">
        <v>413</v>
      </c>
      <c r="F47" s="58" t="s">
        <v>512</v>
      </c>
      <c r="G47" s="58">
        <v>2212</v>
      </c>
      <c r="H47" s="58">
        <v>1320</v>
      </c>
      <c r="I47" s="57" t="s">
        <v>530</v>
      </c>
      <c r="J47" s="1">
        <v>9800</v>
      </c>
      <c r="K47" s="1" t="s">
        <v>413</v>
      </c>
      <c r="L47" s="1">
        <v>400</v>
      </c>
      <c r="M47" s="57" t="s">
        <v>531</v>
      </c>
      <c r="N47" s="57" t="s">
        <v>532</v>
      </c>
      <c r="O47" s="57" t="s">
        <v>533</v>
      </c>
    </row>
    <row r="48" spans="1:15" ht="12.75" outlineLevel="1">
      <c r="A48" s="1" t="s">
        <v>534</v>
      </c>
      <c r="B48" s="57" t="s">
        <v>535</v>
      </c>
      <c r="C48" s="58">
        <v>293143</v>
      </c>
      <c r="D48" s="58">
        <v>17694</v>
      </c>
      <c r="E48" s="59" t="s">
        <v>413</v>
      </c>
      <c r="F48" s="58" t="s">
        <v>512</v>
      </c>
      <c r="G48" s="58">
        <v>2212</v>
      </c>
      <c r="H48" s="58">
        <v>1320</v>
      </c>
      <c r="I48" s="57" t="s">
        <v>536</v>
      </c>
      <c r="J48" s="1">
        <v>12150</v>
      </c>
      <c r="K48" s="1" t="s">
        <v>413</v>
      </c>
      <c r="L48" s="1">
        <v>400</v>
      </c>
      <c r="M48" s="57" t="s">
        <v>537</v>
      </c>
      <c r="N48" s="57" t="s">
        <v>538</v>
      </c>
      <c r="O48" s="57" t="s">
        <v>539</v>
      </c>
    </row>
    <row r="49" spans="1:15" ht="12.75" outlineLevel="1">
      <c r="A49" s="1" t="s">
        <v>540</v>
      </c>
      <c r="B49" s="57" t="s">
        <v>541</v>
      </c>
      <c r="C49" s="58">
        <v>314908</v>
      </c>
      <c r="D49" s="58">
        <v>19968</v>
      </c>
      <c r="E49" s="59" t="s">
        <v>413</v>
      </c>
      <c r="F49" s="58" t="s">
        <v>512</v>
      </c>
      <c r="G49" s="58">
        <v>2212</v>
      </c>
      <c r="H49" s="58">
        <v>1310</v>
      </c>
      <c r="I49" s="57" t="s">
        <v>536</v>
      </c>
      <c r="J49" s="1">
        <v>12550</v>
      </c>
      <c r="K49" s="1" t="s">
        <v>413</v>
      </c>
      <c r="L49" s="1">
        <v>400</v>
      </c>
      <c r="M49" s="57" t="s">
        <v>542</v>
      </c>
      <c r="N49" s="57" t="s">
        <v>543</v>
      </c>
      <c r="O49" s="57" t="s">
        <v>544</v>
      </c>
    </row>
    <row r="50" spans="1:15" ht="12.75" outlineLevel="1">
      <c r="A50" s="1" t="s">
        <v>545</v>
      </c>
      <c r="B50" s="57" t="s">
        <v>546</v>
      </c>
      <c r="C50" s="58">
        <v>451806</v>
      </c>
      <c r="D50" s="58">
        <v>19968</v>
      </c>
      <c r="E50" s="59" t="s">
        <v>413</v>
      </c>
      <c r="F50" s="58" t="s">
        <v>512</v>
      </c>
      <c r="G50" s="58">
        <v>3597</v>
      </c>
      <c r="H50" s="58">
        <v>1310</v>
      </c>
      <c r="I50" s="57" t="s">
        <v>547</v>
      </c>
      <c r="J50" s="1" t="s">
        <v>547</v>
      </c>
      <c r="K50" s="1" t="s">
        <v>413</v>
      </c>
      <c r="L50" s="1">
        <v>400</v>
      </c>
      <c r="M50" s="57" t="s">
        <v>548</v>
      </c>
      <c r="N50" s="57" t="s">
        <v>551</v>
      </c>
      <c r="O50" s="57" t="s">
        <v>552</v>
      </c>
    </row>
    <row r="51" spans="1:15" ht="12.75" outlineLevel="1">
      <c r="A51" s="1" t="s">
        <v>553</v>
      </c>
      <c r="B51" s="57" t="s">
        <v>554</v>
      </c>
      <c r="C51" s="58">
        <v>485435</v>
      </c>
      <c r="D51" s="58">
        <v>19968</v>
      </c>
      <c r="E51" s="59" t="s">
        <v>413</v>
      </c>
      <c r="F51" s="58" t="s">
        <v>512</v>
      </c>
      <c r="G51" s="58">
        <v>3597</v>
      </c>
      <c r="H51" s="58">
        <v>1310</v>
      </c>
      <c r="I51" s="57" t="s">
        <v>555</v>
      </c>
      <c r="J51" s="1">
        <v>11200</v>
      </c>
      <c r="K51" s="1" t="s">
        <v>413</v>
      </c>
      <c r="L51" s="1">
        <v>400</v>
      </c>
      <c r="M51" s="57" t="s">
        <v>556</v>
      </c>
      <c r="N51" s="57" t="s">
        <v>557</v>
      </c>
      <c r="O51" s="57" t="s">
        <v>558</v>
      </c>
    </row>
    <row r="52" spans="1:15" ht="12.75">
      <c r="A52" s="132" t="s">
        <v>662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ht="12.75" outlineLevel="1">
      <c r="A53" s="1" t="s">
        <v>559</v>
      </c>
      <c r="B53" s="57" t="s">
        <v>292</v>
      </c>
      <c r="C53" s="58">
        <v>11205</v>
      </c>
      <c r="D53" s="58">
        <v>993</v>
      </c>
      <c r="E53" s="58">
        <v>3845</v>
      </c>
      <c r="F53" s="58">
        <v>228</v>
      </c>
      <c r="G53" s="58">
        <v>187</v>
      </c>
      <c r="H53" s="58">
        <v>470</v>
      </c>
      <c r="I53" s="57" t="s">
        <v>560</v>
      </c>
      <c r="J53" s="1">
        <v>1220</v>
      </c>
      <c r="K53" s="1">
        <v>87</v>
      </c>
      <c r="L53" s="1">
        <v>490</v>
      </c>
      <c r="M53" s="57" t="s">
        <v>561</v>
      </c>
      <c r="N53" s="57" t="s">
        <v>562</v>
      </c>
      <c r="O53" s="57" t="s">
        <v>563</v>
      </c>
    </row>
    <row r="54" spans="1:15" ht="12.75" outlineLevel="1">
      <c r="A54" s="1" t="s">
        <v>564</v>
      </c>
      <c r="B54" s="57" t="s">
        <v>299</v>
      </c>
      <c r="C54" s="58">
        <v>12073</v>
      </c>
      <c r="D54" s="58">
        <v>1096</v>
      </c>
      <c r="E54" s="58">
        <v>3845</v>
      </c>
      <c r="F54" s="58">
        <v>228</v>
      </c>
      <c r="G54" s="58">
        <v>228</v>
      </c>
      <c r="H54" s="58">
        <v>470</v>
      </c>
      <c r="I54" s="57" t="s">
        <v>560</v>
      </c>
      <c r="J54" s="1">
        <v>1290</v>
      </c>
      <c r="K54" s="1">
        <v>87</v>
      </c>
      <c r="L54" s="1">
        <v>490</v>
      </c>
      <c r="M54" s="57" t="s">
        <v>565</v>
      </c>
      <c r="N54" s="57" t="s">
        <v>566</v>
      </c>
      <c r="O54" s="57" t="s">
        <v>567</v>
      </c>
    </row>
    <row r="55" spans="1:15" ht="12.75" outlineLevel="1">
      <c r="A55" s="1" t="s">
        <v>568</v>
      </c>
      <c r="B55" s="57" t="s">
        <v>304</v>
      </c>
      <c r="C55" s="58">
        <v>13809</v>
      </c>
      <c r="D55" s="58">
        <v>1179</v>
      </c>
      <c r="E55" s="58">
        <v>3845</v>
      </c>
      <c r="F55" s="58">
        <v>228</v>
      </c>
      <c r="G55" s="58">
        <v>228</v>
      </c>
      <c r="H55" s="58">
        <v>470</v>
      </c>
      <c r="I55" s="57" t="s">
        <v>560</v>
      </c>
      <c r="J55" s="1">
        <v>1350</v>
      </c>
      <c r="K55" s="1">
        <v>87</v>
      </c>
      <c r="L55" s="1">
        <v>490</v>
      </c>
      <c r="M55" s="57" t="s">
        <v>569</v>
      </c>
      <c r="N55" s="57" t="s">
        <v>570</v>
      </c>
      <c r="O55" s="57" t="s">
        <v>571</v>
      </c>
    </row>
    <row r="56" spans="1:15" ht="12.75" outlineLevel="1">
      <c r="A56" s="1" t="s">
        <v>572</v>
      </c>
      <c r="B56" s="57" t="s">
        <v>309</v>
      </c>
      <c r="C56" s="58">
        <v>15504</v>
      </c>
      <c r="D56" s="58">
        <v>1241</v>
      </c>
      <c r="E56" s="58">
        <v>3845</v>
      </c>
      <c r="F56" s="58">
        <v>228</v>
      </c>
      <c r="G56" s="58">
        <v>228</v>
      </c>
      <c r="H56" s="58">
        <v>470</v>
      </c>
      <c r="I56" s="57" t="s">
        <v>560</v>
      </c>
      <c r="J56" s="1">
        <v>1480</v>
      </c>
      <c r="K56" s="1">
        <v>87</v>
      </c>
      <c r="L56" s="1">
        <v>490</v>
      </c>
      <c r="M56" s="57" t="s">
        <v>573</v>
      </c>
      <c r="N56" s="57" t="s">
        <v>574</v>
      </c>
      <c r="O56" s="57" t="s">
        <v>575</v>
      </c>
    </row>
    <row r="57" spans="1:15" ht="12.75" outlineLevel="1">
      <c r="A57" s="1" t="s">
        <v>576</v>
      </c>
      <c r="B57" s="57" t="s">
        <v>314</v>
      </c>
      <c r="C57" s="58">
        <v>18067</v>
      </c>
      <c r="D57" s="58">
        <v>1861</v>
      </c>
      <c r="E57" s="58">
        <v>4052</v>
      </c>
      <c r="F57" s="58">
        <v>228</v>
      </c>
      <c r="G57" s="58">
        <v>311</v>
      </c>
      <c r="H57" s="58">
        <v>470</v>
      </c>
      <c r="I57" s="57" t="s">
        <v>560</v>
      </c>
      <c r="J57" s="1">
        <v>1510</v>
      </c>
      <c r="K57" s="1">
        <v>87</v>
      </c>
      <c r="L57" s="1">
        <v>490</v>
      </c>
      <c r="M57" s="57" t="s">
        <v>577</v>
      </c>
      <c r="N57" s="57" t="s">
        <v>578</v>
      </c>
      <c r="O57" s="57" t="s">
        <v>579</v>
      </c>
    </row>
    <row r="58" spans="1:15" ht="12.75" outlineLevel="1">
      <c r="A58" s="1" t="s">
        <v>580</v>
      </c>
      <c r="B58" s="57" t="s">
        <v>320</v>
      </c>
      <c r="C58" s="58">
        <v>23523</v>
      </c>
      <c r="D58" s="58">
        <v>1861</v>
      </c>
      <c r="E58" s="58">
        <v>5127</v>
      </c>
      <c r="F58" s="58">
        <v>228</v>
      </c>
      <c r="G58" s="58">
        <v>311</v>
      </c>
      <c r="H58" s="58">
        <v>470</v>
      </c>
      <c r="I58" s="57" t="s">
        <v>581</v>
      </c>
      <c r="J58" s="1">
        <v>2300</v>
      </c>
      <c r="K58" s="1">
        <v>230</v>
      </c>
      <c r="L58" s="1">
        <v>760</v>
      </c>
      <c r="M58" s="57" t="s">
        <v>582</v>
      </c>
      <c r="N58" s="57" t="s">
        <v>583</v>
      </c>
      <c r="O58" s="57" t="s">
        <v>584</v>
      </c>
    </row>
    <row r="59" spans="1:15" ht="12.75" outlineLevel="1">
      <c r="A59" s="1" t="s">
        <v>585</v>
      </c>
      <c r="B59" s="57" t="s">
        <v>444</v>
      </c>
      <c r="C59" s="58">
        <v>26624</v>
      </c>
      <c r="D59" s="58">
        <v>1943</v>
      </c>
      <c r="E59" s="58">
        <v>5127</v>
      </c>
      <c r="F59" s="58">
        <v>228</v>
      </c>
      <c r="G59" s="58">
        <v>373</v>
      </c>
      <c r="H59" s="58">
        <v>460</v>
      </c>
      <c r="I59" s="57" t="s">
        <v>581</v>
      </c>
      <c r="J59" s="1">
        <v>2400</v>
      </c>
      <c r="K59" s="1">
        <v>230</v>
      </c>
      <c r="L59" s="1">
        <v>760</v>
      </c>
      <c r="M59" s="57" t="s">
        <v>586</v>
      </c>
      <c r="N59" s="57" t="s">
        <v>587</v>
      </c>
      <c r="O59" s="57" t="s">
        <v>588</v>
      </c>
    </row>
    <row r="60" spans="1:15" ht="12.75" outlineLevel="1">
      <c r="A60" s="1" t="s">
        <v>589</v>
      </c>
      <c r="B60" s="57" t="s">
        <v>326</v>
      </c>
      <c r="C60" s="58">
        <v>29869</v>
      </c>
      <c r="D60" s="58">
        <v>1943</v>
      </c>
      <c r="E60" s="58">
        <v>5127</v>
      </c>
      <c r="F60" s="58">
        <v>228</v>
      </c>
      <c r="G60" s="58">
        <v>373</v>
      </c>
      <c r="H60" s="58">
        <v>440</v>
      </c>
      <c r="I60" s="57" t="s">
        <v>581</v>
      </c>
      <c r="J60" s="1">
        <v>2450</v>
      </c>
      <c r="K60" s="1">
        <v>230</v>
      </c>
      <c r="L60" s="1">
        <v>760</v>
      </c>
      <c r="M60" s="57" t="s">
        <v>590</v>
      </c>
      <c r="N60" s="57" t="s">
        <v>591</v>
      </c>
      <c r="O60" s="57" t="s">
        <v>592</v>
      </c>
    </row>
    <row r="61" spans="1:15" ht="12.75" outlineLevel="1">
      <c r="A61" s="1" t="s">
        <v>593</v>
      </c>
      <c r="B61" s="57" t="s">
        <v>361</v>
      </c>
      <c r="C61" s="58">
        <v>67530</v>
      </c>
      <c r="D61" s="58">
        <v>2667</v>
      </c>
      <c r="E61" s="58">
        <v>9302</v>
      </c>
      <c r="F61" s="58">
        <v>352</v>
      </c>
      <c r="G61" s="58">
        <v>621</v>
      </c>
      <c r="H61" s="58">
        <v>490</v>
      </c>
      <c r="I61" s="57" t="s">
        <v>594</v>
      </c>
      <c r="J61" s="1">
        <v>5200</v>
      </c>
      <c r="K61" s="1">
        <v>730</v>
      </c>
      <c r="L61" s="1">
        <v>1000</v>
      </c>
      <c r="M61" s="57" t="s">
        <v>595</v>
      </c>
      <c r="N61" s="57" t="s">
        <v>596</v>
      </c>
      <c r="O61" s="57" t="s">
        <v>597</v>
      </c>
    </row>
    <row r="62" spans="1:15" ht="12.75" outlineLevel="1">
      <c r="A62" s="1" t="s">
        <v>598</v>
      </c>
      <c r="B62" s="57" t="s">
        <v>400</v>
      </c>
      <c r="C62" s="58">
        <v>70672</v>
      </c>
      <c r="D62" s="58">
        <v>2667</v>
      </c>
      <c r="E62" s="58">
        <v>9302</v>
      </c>
      <c r="F62" s="58">
        <v>352</v>
      </c>
      <c r="G62" s="58">
        <v>621</v>
      </c>
      <c r="H62" s="58">
        <v>500</v>
      </c>
      <c r="I62" s="57" t="s">
        <v>594</v>
      </c>
      <c r="J62" s="1">
        <v>5600</v>
      </c>
      <c r="K62" s="1">
        <v>730</v>
      </c>
      <c r="L62" s="1">
        <v>1000</v>
      </c>
      <c r="M62" s="57" t="s">
        <v>595</v>
      </c>
      <c r="N62" s="57" t="s">
        <v>596</v>
      </c>
      <c r="O62" s="57" t="s">
        <v>599</v>
      </c>
    </row>
    <row r="63" spans="1:15" ht="12.75" outlineLevel="1">
      <c r="A63" s="1" t="s">
        <v>613</v>
      </c>
      <c r="B63" s="57" t="s">
        <v>403</v>
      </c>
      <c r="C63" s="58">
        <v>90887</v>
      </c>
      <c r="D63" s="58">
        <v>4982</v>
      </c>
      <c r="E63" s="58">
        <v>9323</v>
      </c>
      <c r="F63" s="58">
        <v>352</v>
      </c>
      <c r="G63" s="58">
        <v>621</v>
      </c>
      <c r="H63" s="58">
        <v>550</v>
      </c>
      <c r="I63" s="57" t="s">
        <v>614</v>
      </c>
      <c r="J63" s="1">
        <v>6400</v>
      </c>
      <c r="K63" s="1">
        <v>730</v>
      </c>
      <c r="L63" s="1">
        <v>1000</v>
      </c>
      <c r="M63" s="57" t="s">
        <v>615</v>
      </c>
      <c r="N63" s="57" t="s">
        <v>616</v>
      </c>
      <c r="O63" s="57" t="s">
        <v>617</v>
      </c>
    </row>
    <row r="64" spans="1:15" ht="12.75" outlineLevel="1">
      <c r="A64" s="1" t="s">
        <v>618</v>
      </c>
      <c r="B64" s="57" t="s">
        <v>408</v>
      </c>
      <c r="C64" s="58">
        <v>99010</v>
      </c>
      <c r="D64" s="58">
        <v>4982</v>
      </c>
      <c r="E64" s="58">
        <v>9323</v>
      </c>
      <c r="F64" s="58">
        <v>352</v>
      </c>
      <c r="G64" s="58">
        <v>621</v>
      </c>
      <c r="H64" s="58">
        <v>550</v>
      </c>
      <c r="I64" s="57" t="s">
        <v>614</v>
      </c>
      <c r="J64" s="1">
        <v>6400</v>
      </c>
      <c r="K64" s="1">
        <v>730</v>
      </c>
      <c r="L64" s="1">
        <v>1000</v>
      </c>
      <c r="M64" s="57" t="s">
        <v>619</v>
      </c>
      <c r="N64" s="57" t="s">
        <v>620</v>
      </c>
      <c r="O64" s="57" t="s">
        <v>621</v>
      </c>
    </row>
    <row r="65" spans="1:15" ht="12.75">
      <c r="A65" s="133" t="s">
        <v>665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1:15" ht="12.75" outlineLevel="1">
      <c r="A66" s="1" t="s">
        <v>622</v>
      </c>
      <c r="B66" s="57" t="s">
        <v>292</v>
      </c>
      <c r="C66" s="58">
        <v>11494</v>
      </c>
      <c r="D66" s="58">
        <v>993</v>
      </c>
      <c r="E66" s="58">
        <v>3845</v>
      </c>
      <c r="F66" s="58">
        <v>228</v>
      </c>
      <c r="G66" s="58">
        <v>228</v>
      </c>
      <c r="H66" s="58">
        <v>110</v>
      </c>
      <c r="I66" s="57" t="s">
        <v>623</v>
      </c>
      <c r="J66" s="1">
        <v>930</v>
      </c>
      <c r="K66" s="1">
        <v>50</v>
      </c>
      <c r="L66" s="1">
        <v>120</v>
      </c>
      <c r="M66" s="57" t="s">
        <v>624</v>
      </c>
      <c r="N66" s="57" t="s">
        <v>625</v>
      </c>
      <c r="O66" s="57" t="s">
        <v>626</v>
      </c>
    </row>
    <row r="67" spans="1:15" ht="12.75" outlineLevel="1">
      <c r="A67" s="1" t="s">
        <v>627</v>
      </c>
      <c r="B67" s="57" t="s">
        <v>299</v>
      </c>
      <c r="C67" s="58">
        <v>12403</v>
      </c>
      <c r="D67" s="58">
        <v>1096</v>
      </c>
      <c r="E67" s="58">
        <v>2708</v>
      </c>
      <c r="F67" s="58">
        <v>228</v>
      </c>
      <c r="G67" s="58">
        <v>249</v>
      </c>
      <c r="H67" s="58">
        <v>110</v>
      </c>
      <c r="I67" s="57" t="s">
        <v>294</v>
      </c>
      <c r="J67" s="1">
        <v>1310</v>
      </c>
      <c r="K67" s="1">
        <v>70</v>
      </c>
      <c r="L67" s="1">
        <v>160</v>
      </c>
      <c r="M67" s="57" t="s">
        <v>628</v>
      </c>
      <c r="N67" s="57" t="s">
        <v>629</v>
      </c>
      <c r="O67" s="57" t="s">
        <v>630</v>
      </c>
    </row>
    <row r="68" spans="1:15" ht="12.75" outlineLevel="1">
      <c r="A68" s="1" t="s">
        <v>631</v>
      </c>
      <c r="B68" s="57" t="s">
        <v>304</v>
      </c>
      <c r="C68" s="58">
        <v>14511</v>
      </c>
      <c r="D68" s="58">
        <v>1179</v>
      </c>
      <c r="E68" s="58">
        <v>2770</v>
      </c>
      <c r="F68" s="58">
        <v>228</v>
      </c>
      <c r="G68" s="58">
        <v>249</v>
      </c>
      <c r="H68" s="58">
        <v>110</v>
      </c>
      <c r="I68" s="57" t="s">
        <v>632</v>
      </c>
      <c r="J68" s="1">
        <v>1500</v>
      </c>
      <c r="K68" s="1">
        <v>70</v>
      </c>
      <c r="L68" s="1">
        <v>160</v>
      </c>
      <c r="M68" s="57" t="s">
        <v>633</v>
      </c>
      <c r="N68" s="57" t="s">
        <v>306</v>
      </c>
      <c r="O68" s="57" t="s">
        <v>295</v>
      </c>
    </row>
    <row r="69" spans="1:15" ht="12.75" outlineLevel="1">
      <c r="A69" s="1" t="s">
        <v>634</v>
      </c>
      <c r="B69" s="57" t="s">
        <v>309</v>
      </c>
      <c r="C69" s="58">
        <v>16806</v>
      </c>
      <c r="D69" s="58">
        <v>1241</v>
      </c>
      <c r="E69" s="58">
        <v>2770</v>
      </c>
      <c r="F69" s="58">
        <v>228</v>
      </c>
      <c r="G69" s="58">
        <v>290</v>
      </c>
      <c r="H69" s="58">
        <v>110</v>
      </c>
      <c r="I69" s="57" t="s">
        <v>315</v>
      </c>
      <c r="J69" s="1">
        <v>1550</v>
      </c>
      <c r="K69" s="1">
        <v>70</v>
      </c>
      <c r="L69" s="1">
        <v>160</v>
      </c>
      <c r="M69" s="57" t="s">
        <v>635</v>
      </c>
      <c r="N69" s="57" t="s">
        <v>311</v>
      </c>
      <c r="O69" s="57" t="s">
        <v>636</v>
      </c>
    </row>
    <row r="70" spans="1:15" ht="12.75" outlineLevel="1">
      <c r="A70" s="1" t="s">
        <v>637</v>
      </c>
      <c r="B70" s="57" t="s">
        <v>314</v>
      </c>
      <c r="C70" s="58">
        <v>19142</v>
      </c>
      <c r="D70" s="58">
        <v>1861</v>
      </c>
      <c r="E70" s="58">
        <v>3080</v>
      </c>
      <c r="F70" s="58">
        <v>228</v>
      </c>
      <c r="G70" s="58">
        <v>290</v>
      </c>
      <c r="H70" s="58">
        <v>120</v>
      </c>
      <c r="I70" s="57" t="s">
        <v>315</v>
      </c>
      <c r="J70" s="1">
        <v>1620</v>
      </c>
      <c r="K70" s="1">
        <v>70</v>
      </c>
      <c r="L70" s="1">
        <v>160</v>
      </c>
      <c r="M70" s="57" t="s">
        <v>638</v>
      </c>
      <c r="N70" s="57" t="s">
        <v>639</v>
      </c>
      <c r="O70" s="57" t="s">
        <v>640</v>
      </c>
    </row>
    <row r="71" spans="1:15" ht="12.75" outlineLevel="1">
      <c r="A71" s="1" t="s">
        <v>641</v>
      </c>
      <c r="B71" s="57" t="s">
        <v>642</v>
      </c>
      <c r="C71" s="58">
        <v>21890</v>
      </c>
      <c r="D71" s="58">
        <v>1861</v>
      </c>
      <c r="E71" s="58">
        <v>3659</v>
      </c>
      <c r="F71" s="58">
        <v>228</v>
      </c>
      <c r="G71" s="58">
        <v>290</v>
      </c>
      <c r="H71" s="58">
        <v>140</v>
      </c>
      <c r="I71" s="57" t="s">
        <v>321</v>
      </c>
      <c r="J71" s="1">
        <v>2000</v>
      </c>
      <c r="K71" s="1">
        <v>120</v>
      </c>
      <c r="L71" s="1">
        <v>360</v>
      </c>
      <c r="M71" s="57" t="s">
        <v>643</v>
      </c>
      <c r="N71" s="57" t="s">
        <v>644</v>
      </c>
      <c r="O71" s="57" t="s">
        <v>645</v>
      </c>
    </row>
    <row r="72" spans="1:15" ht="12.75" outlineLevel="1">
      <c r="A72" s="1" t="s">
        <v>646</v>
      </c>
      <c r="B72" s="57" t="s">
        <v>647</v>
      </c>
      <c r="C72" s="58">
        <v>26852</v>
      </c>
      <c r="D72" s="58">
        <v>1943</v>
      </c>
      <c r="E72" s="58">
        <v>3680</v>
      </c>
      <c r="F72" s="58">
        <v>228</v>
      </c>
      <c r="G72" s="58">
        <v>393</v>
      </c>
      <c r="H72" s="58">
        <v>140</v>
      </c>
      <c r="I72" s="57" t="s">
        <v>321</v>
      </c>
      <c r="J72" s="1">
        <v>2010</v>
      </c>
      <c r="K72" s="1">
        <v>120</v>
      </c>
      <c r="L72" s="1">
        <v>360</v>
      </c>
      <c r="M72" s="57" t="s">
        <v>648</v>
      </c>
      <c r="N72" s="57" t="s">
        <v>649</v>
      </c>
      <c r="O72" s="57" t="s">
        <v>644</v>
      </c>
    </row>
    <row r="73" spans="1:15" ht="12.75" outlineLevel="1">
      <c r="A73" s="1" t="s">
        <v>650</v>
      </c>
      <c r="B73" s="57" t="s">
        <v>326</v>
      </c>
      <c r="C73" s="58">
        <v>27699</v>
      </c>
      <c r="D73" s="58">
        <v>1943</v>
      </c>
      <c r="E73" s="58">
        <v>3680</v>
      </c>
      <c r="F73" s="58">
        <v>228</v>
      </c>
      <c r="G73" s="58">
        <v>393</v>
      </c>
      <c r="H73" s="58">
        <v>140</v>
      </c>
      <c r="I73" s="57" t="s">
        <v>321</v>
      </c>
      <c r="J73" s="1">
        <v>2020</v>
      </c>
      <c r="K73" s="1">
        <v>120</v>
      </c>
      <c r="L73" s="1">
        <v>360</v>
      </c>
      <c r="M73" s="57" t="s">
        <v>648</v>
      </c>
      <c r="N73" s="57" t="s">
        <v>649</v>
      </c>
      <c r="O73" s="57" t="s">
        <v>644</v>
      </c>
    </row>
    <row r="74" spans="1:15" ht="12.75" outlineLevel="1">
      <c r="A74" s="1" t="s">
        <v>651</v>
      </c>
      <c r="B74" s="57" t="s">
        <v>341</v>
      </c>
      <c r="C74" s="58">
        <v>35905</v>
      </c>
      <c r="D74" s="58">
        <v>2254</v>
      </c>
      <c r="E74" s="58">
        <v>3742</v>
      </c>
      <c r="F74" s="58">
        <v>269</v>
      </c>
      <c r="G74" s="58">
        <v>414</v>
      </c>
      <c r="H74" s="58">
        <v>150</v>
      </c>
      <c r="I74" s="57" t="s">
        <v>321</v>
      </c>
      <c r="J74" s="1">
        <v>2730</v>
      </c>
      <c r="K74" s="1">
        <v>120</v>
      </c>
      <c r="L74" s="1">
        <v>360</v>
      </c>
      <c r="M74" s="57" t="s">
        <v>652</v>
      </c>
      <c r="N74" s="57" t="s">
        <v>653</v>
      </c>
      <c r="O74" s="57" t="s">
        <v>654</v>
      </c>
    </row>
    <row r="75" spans="1:15" ht="12.75" outlineLevel="1">
      <c r="A75" s="1" t="s">
        <v>655</v>
      </c>
      <c r="B75" s="57" t="s">
        <v>656</v>
      </c>
      <c r="C75" s="58">
        <v>58146</v>
      </c>
      <c r="D75" s="58">
        <v>2667</v>
      </c>
      <c r="E75" s="58">
        <v>7958</v>
      </c>
      <c r="F75" s="58">
        <v>352</v>
      </c>
      <c r="G75" s="58">
        <v>517</v>
      </c>
      <c r="H75" s="58">
        <v>50</v>
      </c>
      <c r="I75" s="57" t="s">
        <v>657</v>
      </c>
      <c r="J75" s="1">
        <v>4300</v>
      </c>
      <c r="K75" s="1">
        <v>120</v>
      </c>
      <c r="L75" s="1">
        <v>400</v>
      </c>
      <c r="M75" s="57" t="s">
        <v>658</v>
      </c>
      <c r="N75" s="57" t="s">
        <v>659</v>
      </c>
      <c r="O75" s="57" t="s">
        <v>660</v>
      </c>
    </row>
    <row r="76" spans="1:15" ht="12.75">
      <c r="A76" s="1"/>
      <c r="B76" s="57"/>
      <c r="C76" s="58"/>
      <c r="D76" s="58"/>
      <c r="E76" s="58"/>
      <c r="F76" s="58"/>
      <c r="G76" s="58"/>
      <c r="H76" s="58"/>
      <c r="I76" s="57"/>
      <c r="J76" s="1"/>
      <c r="K76" s="1"/>
      <c r="L76" s="1"/>
      <c r="M76" s="1"/>
      <c r="N76" s="1"/>
      <c r="O76" s="1"/>
    </row>
    <row r="78" ht="12.75">
      <c r="A78" s="60" t="s">
        <v>607</v>
      </c>
    </row>
    <row r="79" ht="12.75">
      <c r="A79" s="61" t="s">
        <v>606</v>
      </c>
    </row>
    <row r="81" ht="12.75">
      <c r="A81" s="62"/>
    </row>
  </sheetData>
  <mergeCells count="6">
    <mergeCell ref="A52:O52"/>
    <mergeCell ref="A65:O65"/>
    <mergeCell ref="A1:O1"/>
    <mergeCell ref="A3:O3"/>
    <mergeCell ref="A7:O7"/>
    <mergeCell ref="A25:O25"/>
  </mergeCells>
  <printOptions/>
  <pageMargins left="0.92" right="0.32" top="0.21" bottom="0.24" header="0.2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5"/>
  <sheetViews>
    <sheetView workbookViewId="0" topLeftCell="A31">
      <selection activeCell="J60" sqref="J60"/>
    </sheetView>
  </sheetViews>
  <sheetFormatPr defaultColWidth="9.00390625" defaultRowHeight="12.75"/>
  <cols>
    <col min="1" max="1" width="15.125" style="0" customWidth="1"/>
    <col min="3" max="3" width="11.625" style="0" customWidth="1"/>
    <col min="5" max="5" width="16.125" style="0" customWidth="1"/>
    <col min="7" max="7" width="10.125" style="0" bestFit="1" customWidth="1"/>
  </cols>
  <sheetData>
    <row r="2" spans="1:6" ht="12.75">
      <c r="A2" s="21" t="s">
        <v>776</v>
      </c>
      <c r="B2" s="21"/>
      <c r="C2" s="21"/>
      <c r="D2" s="21"/>
      <c r="E2" s="21"/>
      <c r="F2" s="22">
        <v>1</v>
      </c>
    </row>
    <row r="3" spans="1:6" ht="12.75">
      <c r="A3" s="3" t="s">
        <v>696</v>
      </c>
      <c r="B3" s="3" t="s">
        <v>715</v>
      </c>
      <c r="C3" s="3" t="s">
        <v>777</v>
      </c>
      <c r="D3" s="3" t="s">
        <v>778</v>
      </c>
      <c r="E3" s="3" t="s">
        <v>712</v>
      </c>
      <c r="F3" s="3" t="s">
        <v>779</v>
      </c>
    </row>
    <row r="4" spans="1:6" ht="12.75">
      <c r="A4" s="5" t="s">
        <v>793</v>
      </c>
      <c r="B4" s="20">
        <v>18.49</v>
      </c>
      <c r="C4" s="7" t="s">
        <v>780</v>
      </c>
      <c r="D4" s="7" t="s">
        <v>781</v>
      </c>
      <c r="E4" s="7" t="s">
        <v>782</v>
      </c>
      <c r="F4" s="7">
        <v>2.3</v>
      </c>
    </row>
    <row r="5" spans="1:6" ht="12.75">
      <c r="A5" s="5" t="s">
        <v>794</v>
      </c>
      <c r="B5" s="20">
        <v>32.77</v>
      </c>
      <c r="C5" s="7" t="s">
        <v>780</v>
      </c>
      <c r="D5" s="7" t="s">
        <v>783</v>
      </c>
      <c r="E5" s="7" t="s">
        <v>782</v>
      </c>
      <c r="F5" s="7">
        <v>2.7</v>
      </c>
    </row>
    <row r="6" spans="1:6" ht="12.75">
      <c r="A6" s="5" t="s">
        <v>795</v>
      </c>
      <c r="B6" s="20">
        <v>37.12</v>
      </c>
      <c r="C6" s="7" t="s">
        <v>780</v>
      </c>
      <c r="D6" s="7" t="s">
        <v>784</v>
      </c>
      <c r="E6" s="7" t="s">
        <v>785</v>
      </c>
      <c r="F6" s="7">
        <v>3.7</v>
      </c>
    </row>
    <row r="7" spans="1:6" ht="12.75">
      <c r="A7" s="5" t="s">
        <v>796</v>
      </c>
      <c r="B7" s="20">
        <v>56.98</v>
      </c>
      <c r="C7" s="7" t="s">
        <v>780</v>
      </c>
      <c r="D7" s="7" t="s">
        <v>786</v>
      </c>
      <c r="E7" s="7" t="s">
        <v>787</v>
      </c>
      <c r="F7" s="7">
        <v>5.6</v>
      </c>
    </row>
    <row r="8" spans="1:6" ht="12.75">
      <c r="A8" s="5" t="s">
        <v>797</v>
      </c>
      <c r="B8" s="20">
        <v>64.19</v>
      </c>
      <c r="C8" s="7" t="s">
        <v>780</v>
      </c>
      <c r="D8" s="7" t="s">
        <v>788</v>
      </c>
      <c r="E8" s="7" t="s">
        <v>789</v>
      </c>
      <c r="F8" s="7">
        <v>8.4</v>
      </c>
    </row>
    <row r="9" spans="1:6" ht="12.75">
      <c r="A9" s="5" t="s">
        <v>798</v>
      </c>
      <c r="B9" s="20">
        <v>93.7</v>
      </c>
      <c r="C9" s="7" t="s">
        <v>780</v>
      </c>
      <c r="D9" s="7" t="s">
        <v>790</v>
      </c>
      <c r="E9" s="7" t="s">
        <v>791</v>
      </c>
      <c r="F9" s="7">
        <v>8.4</v>
      </c>
    </row>
    <row r="10" spans="1:6" ht="12.75">
      <c r="A10" s="5" t="s">
        <v>799</v>
      </c>
      <c r="B10" s="20">
        <v>117.09</v>
      </c>
      <c r="C10" s="7" t="s">
        <v>780</v>
      </c>
      <c r="D10" s="7" t="s">
        <v>792</v>
      </c>
      <c r="E10" s="7" t="s">
        <v>789</v>
      </c>
      <c r="F10" s="7">
        <v>9.5</v>
      </c>
    </row>
    <row r="11" spans="1:6" ht="12.75">
      <c r="A11" s="5" t="s">
        <v>824</v>
      </c>
      <c r="B11" s="20">
        <v>122.66</v>
      </c>
      <c r="C11" s="7" t="s">
        <v>780</v>
      </c>
      <c r="D11" s="7" t="s">
        <v>800</v>
      </c>
      <c r="E11" s="7" t="s">
        <v>801</v>
      </c>
      <c r="F11" s="7">
        <v>10.5</v>
      </c>
    </row>
    <row r="12" spans="1:6" ht="12.75">
      <c r="A12" s="5" t="s">
        <v>825</v>
      </c>
      <c r="B12" s="20">
        <v>149.59</v>
      </c>
      <c r="C12" s="7" t="s">
        <v>780</v>
      </c>
      <c r="D12" s="7" t="s">
        <v>802</v>
      </c>
      <c r="E12" s="7" t="s">
        <v>803</v>
      </c>
      <c r="F12" s="7">
        <v>13.8</v>
      </c>
    </row>
    <row r="13" spans="1:6" ht="12.75">
      <c r="A13" s="5" t="s">
        <v>826</v>
      </c>
      <c r="B13" s="20">
        <v>201.26</v>
      </c>
      <c r="C13" s="7" t="s">
        <v>780</v>
      </c>
      <c r="D13" s="7" t="s">
        <v>804</v>
      </c>
      <c r="E13" s="7" t="s">
        <v>805</v>
      </c>
      <c r="F13" s="7">
        <v>17.5</v>
      </c>
    </row>
    <row r="14" spans="1:6" ht="12.75">
      <c r="A14" s="5" t="s">
        <v>827</v>
      </c>
      <c r="B14" s="20">
        <v>231.18</v>
      </c>
      <c r="C14" s="7" t="s">
        <v>780</v>
      </c>
      <c r="D14" s="7" t="s">
        <v>806</v>
      </c>
      <c r="E14" s="7" t="s">
        <v>807</v>
      </c>
      <c r="F14" s="7">
        <v>22</v>
      </c>
    </row>
    <row r="15" spans="1:6" ht="12.75">
      <c r="A15" s="5" t="s">
        <v>828</v>
      </c>
      <c r="B15" s="20">
        <v>274.69</v>
      </c>
      <c r="C15" s="7" t="s">
        <v>780</v>
      </c>
      <c r="D15" s="7" t="s">
        <v>808</v>
      </c>
      <c r="E15" s="7" t="s">
        <v>809</v>
      </c>
      <c r="F15" s="7">
        <v>24</v>
      </c>
    </row>
    <row r="16" spans="1:6" ht="12.75">
      <c r="A16" s="5" t="s">
        <v>829</v>
      </c>
      <c r="B16" s="20">
        <v>281.49</v>
      </c>
      <c r="C16" s="7" t="s">
        <v>780</v>
      </c>
      <c r="D16" s="7" t="s">
        <v>810</v>
      </c>
      <c r="E16" s="7" t="s">
        <v>811</v>
      </c>
      <c r="F16" s="7">
        <v>24</v>
      </c>
    </row>
    <row r="17" spans="1:6" ht="12.75">
      <c r="A17" s="5" t="s">
        <v>830</v>
      </c>
      <c r="B17" s="20">
        <v>327.73</v>
      </c>
      <c r="C17" s="7" t="s">
        <v>780</v>
      </c>
      <c r="D17" s="7" t="s">
        <v>812</v>
      </c>
      <c r="E17" s="7" t="s">
        <v>813</v>
      </c>
      <c r="F17" s="7">
        <v>28</v>
      </c>
    </row>
    <row r="18" spans="1:6" ht="12.75">
      <c r="A18" s="5" t="s">
        <v>831</v>
      </c>
      <c r="B18" s="20">
        <v>350.85</v>
      </c>
      <c r="C18" s="7" t="s">
        <v>780</v>
      </c>
      <c r="D18" s="7" t="s">
        <v>814</v>
      </c>
      <c r="E18" s="7" t="s">
        <v>815</v>
      </c>
      <c r="F18" s="7">
        <v>32</v>
      </c>
    </row>
    <row r="19" spans="1:6" ht="12.75">
      <c r="A19" s="5" t="s">
        <v>832</v>
      </c>
      <c r="B19" s="20">
        <v>405.24</v>
      </c>
      <c r="C19" s="7" t="s">
        <v>780</v>
      </c>
      <c r="D19" s="7" t="s">
        <v>816</v>
      </c>
      <c r="E19" s="7" t="s">
        <v>817</v>
      </c>
      <c r="F19" s="7">
        <v>38</v>
      </c>
    </row>
    <row r="20" spans="1:6" ht="12.75">
      <c r="A20" s="5" t="s">
        <v>833</v>
      </c>
      <c r="B20" s="20">
        <v>606.5</v>
      </c>
      <c r="C20" s="7" t="s">
        <v>780</v>
      </c>
      <c r="D20" s="7" t="s">
        <v>818</v>
      </c>
      <c r="E20" s="7" t="s">
        <v>819</v>
      </c>
      <c r="F20" s="7">
        <v>44.5</v>
      </c>
    </row>
    <row r="21" spans="1:6" ht="12.75">
      <c r="A21" s="5" t="s">
        <v>834</v>
      </c>
      <c r="B21" s="20">
        <v>652.74</v>
      </c>
      <c r="C21" s="7" t="s">
        <v>780</v>
      </c>
      <c r="D21" s="7" t="s">
        <v>820</v>
      </c>
      <c r="E21" s="7" t="s">
        <v>821</v>
      </c>
      <c r="F21" s="7">
        <v>65</v>
      </c>
    </row>
    <row r="22" spans="1:6" ht="12.75">
      <c r="A22" s="5" t="s">
        <v>835</v>
      </c>
      <c r="B22" s="20">
        <v>810.48</v>
      </c>
      <c r="C22" s="7" t="s">
        <v>780</v>
      </c>
      <c r="D22" s="7" t="s">
        <v>822</v>
      </c>
      <c r="E22" s="7" t="s">
        <v>823</v>
      </c>
      <c r="F22" s="7">
        <v>76.6</v>
      </c>
    </row>
    <row r="23" spans="1:6" ht="12.75">
      <c r="A23" s="134" t="s">
        <v>611</v>
      </c>
      <c r="B23" s="134"/>
      <c r="C23" s="134"/>
      <c r="D23" s="134"/>
      <c r="E23" s="134"/>
      <c r="F23" s="134"/>
    </row>
    <row r="24" spans="1:6" ht="12.75">
      <c r="A24" s="3" t="s">
        <v>696</v>
      </c>
      <c r="B24" s="3" t="s">
        <v>715</v>
      </c>
      <c r="C24" s="3" t="s">
        <v>777</v>
      </c>
      <c r="D24" s="3" t="s">
        <v>778</v>
      </c>
      <c r="E24" s="3" t="s">
        <v>712</v>
      </c>
      <c r="F24" s="3" t="s">
        <v>779</v>
      </c>
    </row>
    <row r="25" spans="1:6" ht="12.75">
      <c r="A25" s="5" t="s">
        <v>925</v>
      </c>
      <c r="B25" s="20">
        <v>37.67</v>
      </c>
      <c r="C25" s="7" t="s">
        <v>780</v>
      </c>
      <c r="D25" s="7" t="s">
        <v>781</v>
      </c>
      <c r="E25" s="7" t="s">
        <v>911</v>
      </c>
      <c r="F25" s="7">
        <v>2.5</v>
      </c>
    </row>
    <row r="26" spans="1:6" ht="12.75">
      <c r="A26" s="5" t="s">
        <v>926</v>
      </c>
      <c r="B26" s="20">
        <v>66.63</v>
      </c>
      <c r="C26" s="7" t="s">
        <v>780</v>
      </c>
      <c r="D26" s="7" t="s">
        <v>784</v>
      </c>
      <c r="E26" s="7" t="s">
        <v>912</v>
      </c>
      <c r="F26" s="7">
        <v>3.9</v>
      </c>
    </row>
    <row r="27" spans="1:6" ht="12.75">
      <c r="A27" s="5" t="s">
        <v>927</v>
      </c>
      <c r="B27" s="20">
        <v>90.02</v>
      </c>
      <c r="C27" s="7" t="s">
        <v>780</v>
      </c>
      <c r="D27" s="7" t="s">
        <v>786</v>
      </c>
      <c r="E27" s="7" t="s">
        <v>913</v>
      </c>
      <c r="F27" s="7">
        <v>6.2</v>
      </c>
    </row>
    <row r="28" spans="1:6" ht="12.75">
      <c r="A28" s="5" t="s">
        <v>928</v>
      </c>
      <c r="B28" s="20">
        <v>134.36</v>
      </c>
      <c r="C28" s="7" t="s">
        <v>780</v>
      </c>
      <c r="D28" s="7" t="s">
        <v>790</v>
      </c>
      <c r="E28" s="7" t="s">
        <v>914</v>
      </c>
      <c r="F28" s="7">
        <v>9.4</v>
      </c>
    </row>
    <row r="29" spans="1:6" ht="12.75">
      <c r="A29" s="5" t="s">
        <v>929</v>
      </c>
      <c r="B29" s="20">
        <v>172.7</v>
      </c>
      <c r="C29" s="7" t="s">
        <v>780</v>
      </c>
      <c r="D29" s="7" t="s">
        <v>800</v>
      </c>
      <c r="E29" s="7" t="s">
        <v>915</v>
      </c>
      <c r="F29" s="7">
        <v>11.3</v>
      </c>
    </row>
    <row r="30" spans="1:6" ht="12.75">
      <c r="A30" s="5" t="s">
        <v>930</v>
      </c>
      <c r="B30" s="20">
        <v>214.86</v>
      </c>
      <c r="C30" s="7" t="s">
        <v>780</v>
      </c>
      <c r="D30" s="7" t="s">
        <v>802</v>
      </c>
      <c r="E30" s="7" t="s">
        <v>916</v>
      </c>
      <c r="F30" s="7">
        <v>14.3</v>
      </c>
    </row>
    <row r="31" spans="1:6" ht="12.75">
      <c r="A31" s="5" t="s">
        <v>931</v>
      </c>
      <c r="B31" s="20">
        <v>338.61</v>
      </c>
      <c r="C31" s="7" t="s">
        <v>780</v>
      </c>
      <c r="D31" s="7" t="s">
        <v>806</v>
      </c>
      <c r="E31" s="7" t="s">
        <v>917</v>
      </c>
      <c r="F31" s="7">
        <v>22.4</v>
      </c>
    </row>
    <row r="32" spans="1:6" ht="12.75">
      <c r="A32" s="5" t="s">
        <v>932</v>
      </c>
      <c r="B32" s="20">
        <v>458.28</v>
      </c>
      <c r="C32" s="7" t="s">
        <v>780</v>
      </c>
      <c r="D32" s="7" t="s">
        <v>812</v>
      </c>
      <c r="E32" s="7" t="s">
        <v>918</v>
      </c>
      <c r="F32" s="7">
        <v>30.8</v>
      </c>
    </row>
    <row r="33" spans="1:6" ht="12.75">
      <c r="A33" s="5" t="s">
        <v>933</v>
      </c>
      <c r="B33" s="20">
        <v>480.04</v>
      </c>
      <c r="C33" s="7" t="s">
        <v>780</v>
      </c>
      <c r="D33" s="7" t="s">
        <v>816</v>
      </c>
      <c r="E33" s="7" t="s">
        <v>918</v>
      </c>
      <c r="F33" s="7">
        <v>32.7</v>
      </c>
    </row>
    <row r="34" spans="1:6" ht="12.75">
      <c r="A34" s="5" t="s">
        <v>934</v>
      </c>
      <c r="B34" s="20">
        <v>582.03</v>
      </c>
      <c r="C34" s="7" t="s">
        <v>780</v>
      </c>
      <c r="D34" s="7" t="s">
        <v>816</v>
      </c>
      <c r="E34" s="7" t="s">
        <v>919</v>
      </c>
      <c r="F34" s="7">
        <v>39.5</v>
      </c>
    </row>
    <row r="35" spans="1:6" ht="12.75">
      <c r="A35" s="5" t="s">
        <v>935</v>
      </c>
      <c r="B35" s="20">
        <v>754.73</v>
      </c>
      <c r="C35" s="7" t="s">
        <v>780</v>
      </c>
      <c r="D35" s="7" t="s">
        <v>920</v>
      </c>
      <c r="E35" s="7" t="s">
        <v>921</v>
      </c>
      <c r="F35" s="7">
        <v>51.2</v>
      </c>
    </row>
    <row r="36" spans="1:6" ht="12.75">
      <c r="A36" s="5" t="s">
        <v>936</v>
      </c>
      <c r="B36" s="20">
        <v>926.07</v>
      </c>
      <c r="C36" s="7" t="s">
        <v>780</v>
      </c>
      <c r="D36" s="7" t="s">
        <v>820</v>
      </c>
      <c r="E36" s="7" t="s">
        <v>922</v>
      </c>
      <c r="F36" s="7">
        <v>61.5</v>
      </c>
    </row>
    <row r="37" spans="1:6" ht="12.75">
      <c r="A37" s="5" t="s">
        <v>937</v>
      </c>
      <c r="B37" s="20">
        <v>1044.38</v>
      </c>
      <c r="C37" s="7" t="s">
        <v>780</v>
      </c>
      <c r="D37" s="7" t="s">
        <v>923</v>
      </c>
      <c r="E37" s="7" t="s">
        <v>924</v>
      </c>
      <c r="F37" s="7">
        <v>72.5</v>
      </c>
    </row>
    <row r="38" spans="1:6" ht="12.75">
      <c r="A38" s="134" t="s">
        <v>967</v>
      </c>
      <c r="B38" s="134"/>
      <c r="C38" s="134"/>
      <c r="D38" s="134"/>
      <c r="E38" s="134"/>
      <c r="F38" s="134"/>
    </row>
    <row r="39" spans="1:6" ht="12.75">
      <c r="A39" s="3" t="s">
        <v>696</v>
      </c>
      <c r="B39" s="3" t="s">
        <v>715</v>
      </c>
      <c r="C39" s="3" t="s">
        <v>777</v>
      </c>
      <c r="D39" s="3" t="s">
        <v>778</v>
      </c>
      <c r="E39" s="3" t="s">
        <v>712</v>
      </c>
      <c r="F39" s="3" t="s">
        <v>779</v>
      </c>
    </row>
    <row r="40" spans="1:6" ht="12.75">
      <c r="A40" s="5" t="s">
        <v>986</v>
      </c>
      <c r="B40" s="20">
        <v>29.02</v>
      </c>
      <c r="C40" s="7" t="s">
        <v>780</v>
      </c>
      <c r="D40" s="7" t="s">
        <v>968</v>
      </c>
      <c r="E40" s="7" t="s">
        <v>969</v>
      </c>
      <c r="F40" s="7">
        <v>2.5</v>
      </c>
    </row>
    <row r="41" spans="1:6" ht="12.75">
      <c r="A41" s="5" t="s">
        <v>987</v>
      </c>
      <c r="B41" s="20">
        <v>43.53</v>
      </c>
      <c r="C41" s="7" t="s">
        <v>780</v>
      </c>
      <c r="D41" s="7" t="s">
        <v>784</v>
      </c>
      <c r="E41" s="7" t="s">
        <v>970</v>
      </c>
      <c r="F41" s="7">
        <v>3.8</v>
      </c>
    </row>
    <row r="42" spans="1:6" ht="12.75">
      <c r="A42" s="5" t="s">
        <v>988</v>
      </c>
      <c r="B42" s="20">
        <v>71.33</v>
      </c>
      <c r="C42" s="7" t="s">
        <v>780</v>
      </c>
      <c r="D42" s="7" t="s">
        <v>788</v>
      </c>
      <c r="E42" s="7" t="s">
        <v>971</v>
      </c>
      <c r="F42" s="7">
        <v>5.9</v>
      </c>
    </row>
    <row r="43" spans="1:6" ht="12.75">
      <c r="A43" s="5" t="s">
        <v>989</v>
      </c>
      <c r="B43" s="20">
        <v>105.19</v>
      </c>
      <c r="C43" s="7" t="s">
        <v>780</v>
      </c>
      <c r="D43" s="7" t="s">
        <v>972</v>
      </c>
      <c r="E43" s="7" t="s">
        <v>973</v>
      </c>
      <c r="F43" s="7">
        <v>8.5</v>
      </c>
    </row>
    <row r="44" spans="1:6" ht="12.75">
      <c r="A44" s="5" t="s">
        <v>990</v>
      </c>
      <c r="B44" s="20">
        <v>151.13</v>
      </c>
      <c r="C44" s="7" t="s">
        <v>780</v>
      </c>
      <c r="D44" s="7" t="s">
        <v>974</v>
      </c>
      <c r="E44" s="7" t="s">
        <v>975</v>
      </c>
      <c r="F44" s="7">
        <v>12.7</v>
      </c>
    </row>
    <row r="45" spans="1:6" ht="12.75">
      <c r="A45" s="5" t="s">
        <v>991</v>
      </c>
      <c r="B45" s="20">
        <v>168.06</v>
      </c>
      <c r="C45" s="7" t="s">
        <v>780</v>
      </c>
      <c r="D45" s="7" t="s">
        <v>976</v>
      </c>
      <c r="E45" s="7" t="s">
        <v>977</v>
      </c>
      <c r="F45" s="7">
        <v>13.8</v>
      </c>
    </row>
    <row r="46" spans="1:6" ht="12.75">
      <c r="A46" s="5" t="s">
        <v>992</v>
      </c>
      <c r="B46" s="20">
        <v>221.26</v>
      </c>
      <c r="C46" s="7" t="s">
        <v>780</v>
      </c>
      <c r="D46" s="7" t="s">
        <v>804</v>
      </c>
      <c r="E46" s="7" t="s">
        <v>978</v>
      </c>
      <c r="F46" s="7">
        <v>18.5</v>
      </c>
    </row>
    <row r="47" spans="1:6" ht="12.75">
      <c r="A47" s="5" t="s">
        <v>993</v>
      </c>
      <c r="B47" s="20">
        <v>264.78</v>
      </c>
      <c r="C47" s="7" t="s">
        <v>780</v>
      </c>
      <c r="D47" s="7" t="s">
        <v>806</v>
      </c>
      <c r="E47" s="7" t="s">
        <v>979</v>
      </c>
      <c r="F47" s="7">
        <v>23.2</v>
      </c>
    </row>
    <row r="48" spans="1:6" ht="12.75">
      <c r="A48" s="5" t="s">
        <v>994</v>
      </c>
      <c r="B48" s="20">
        <v>256.32</v>
      </c>
      <c r="C48" s="7" t="s">
        <v>780</v>
      </c>
      <c r="D48" s="7" t="s">
        <v>980</v>
      </c>
      <c r="E48" s="7" t="s">
        <v>807</v>
      </c>
      <c r="F48" s="7">
        <v>22.6</v>
      </c>
    </row>
    <row r="49" spans="1:6" ht="12.75">
      <c r="A49" s="5" t="s">
        <v>995</v>
      </c>
      <c r="B49" s="20">
        <v>292.59</v>
      </c>
      <c r="C49" s="7" t="s">
        <v>780</v>
      </c>
      <c r="D49" s="7" t="s">
        <v>810</v>
      </c>
      <c r="E49" s="7" t="s">
        <v>981</v>
      </c>
      <c r="F49" s="7">
        <v>27.2</v>
      </c>
    </row>
    <row r="50" spans="1:6" ht="12.75">
      <c r="A50" s="5" t="s">
        <v>996</v>
      </c>
      <c r="B50" s="20">
        <v>338.54</v>
      </c>
      <c r="C50" s="7" t="s">
        <v>780</v>
      </c>
      <c r="D50" s="7" t="s">
        <v>814</v>
      </c>
      <c r="E50" s="7" t="s">
        <v>982</v>
      </c>
      <c r="F50" s="7">
        <v>32.8</v>
      </c>
    </row>
    <row r="51" spans="1:6" ht="12.75">
      <c r="A51" s="5" t="s">
        <v>997</v>
      </c>
      <c r="B51" s="20">
        <v>418.33</v>
      </c>
      <c r="C51" s="7" t="s">
        <v>780</v>
      </c>
      <c r="D51" s="7" t="s">
        <v>816</v>
      </c>
      <c r="E51" s="7" t="s">
        <v>983</v>
      </c>
      <c r="F51" s="7">
        <v>38</v>
      </c>
    </row>
    <row r="52" spans="1:6" ht="12.75">
      <c r="A52" s="5" t="s">
        <v>998</v>
      </c>
      <c r="B52" s="20">
        <v>518.69</v>
      </c>
      <c r="C52" s="7" t="s">
        <v>780</v>
      </c>
      <c r="D52" s="7" t="s">
        <v>818</v>
      </c>
      <c r="E52" s="7" t="s">
        <v>984</v>
      </c>
      <c r="F52" s="7">
        <v>46.8</v>
      </c>
    </row>
    <row r="53" spans="1:6" ht="12.75">
      <c r="A53" s="5" t="s">
        <v>999</v>
      </c>
      <c r="B53" s="20">
        <v>783.47</v>
      </c>
      <c r="C53" s="7" t="s">
        <v>780</v>
      </c>
      <c r="D53" s="7" t="s">
        <v>820</v>
      </c>
      <c r="E53" s="7" t="s">
        <v>985</v>
      </c>
      <c r="F53" s="7">
        <v>68</v>
      </c>
    </row>
    <row r="54" spans="1:6" ht="12.75">
      <c r="A54" s="134" t="s">
        <v>938</v>
      </c>
      <c r="B54" s="134"/>
      <c r="C54" s="134"/>
      <c r="D54" s="134"/>
      <c r="E54" s="134"/>
      <c r="F54" s="134"/>
    </row>
    <row r="55" spans="1:6" ht="12.75">
      <c r="A55" s="3" t="s">
        <v>696</v>
      </c>
      <c r="B55" s="3" t="s">
        <v>715</v>
      </c>
      <c r="C55" s="110" t="s">
        <v>940</v>
      </c>
      <c r="D55" s="112"/>
      <c r="E55" s="3" t="s">
        <v>712</v>
      </c>
      <c r="F55" s="3" t="s">
        <v>779</v>
      </c>
    </row>
    <row r="56" spans="1:6" ht="12.75">
      <c r="A56" s="5" t="s">
        <v>939</v>
      </c>
      <c r="B56" s="20">
        <v>1195</v>
      </c>
      <c r="C56" s="135"/>
      <c r="D56" s="136"/>
      <c r="E56" s="7" t="s">
        <v>943</v>
      </c>
      <c r="F56" s="7">
        <v>140</v>
      </c>
    </row>
    <row r="57" spans="1:6" ht="12.75">
      <c r="A57" s="5" t="s">
        <v>941</v>
      </c>
      <c r="B57" s="20">
        <v>1495</v>
      </c>
      <c r="C57" s="135"/>
      <c r="D57" s="136"/>
      <c r="E57" s="7" t="s">
        <v>944</v>
      </c>
      <c r="F57" s="7">
        <v>220</v>
      </c>
    </row>
    <row r="58" spans="1:6" ht="12.75">
      <c r="A58" s="5" t="s">
        <v>942</v>
      </c>
      <c r="B58" s="20">
        <v>1495</v>
      </c>
      <c r="C58" s="135"/>
      <c r="D58" s="136"/>
      <c r="E58" s="7" t="s">
        <v>945</v>
      </c>
      <c r="F58" s="7">
        <v>250</v>
      </c>
    </row>
    <row r="59" spans="1:6" ht="12.75">
      <c r="A59" s="5" t="s">
        <v>946</v>
      </c>
      <c r="B59" s="20">
        <v>345</v>
      </c>
      <c r="C59" s="135"/>
      <c r="D59" s="136"/>
      <c r="E59" s="7"/>
      <c r="F59" s="7"/>
    </row>
    <row r="60" spans="1:6" ht="12.75">
      <c r="A60" s="134" t="s">
        <v>947</v>
      </c>
      <c r="B60" s="134"/>
      <c r="C60" s="134"/>
      <c r="D60" s="134"/>
      <c r="E60" s="134"/>
      <c r="F60" s="134"/>
    </row>
    <row r="61" spans="1:6" ht="12.75">
      <c r="A61" s="3" t="s">
        <v>696</v>
      </c>
      <c r="B61" s="3" t="s">
        <v>715</v>
      </c>
      <c r="C61" s="3" t="s">
        <v>777</v>
      </c>
      <c r="D61" s="3" t="s">
        <v>778</v>
      </c>
      <c r="E61" s="3" t="s">
        <v>712</v>
      </c>
      <c r="F61" s="3" t="s">
        <v>779</v>
      </c>
    </row>
    <row r="62" spans="1:6" ht="12.75">
      <c r="A62" s="9" t="s">
        <v>948</v>
      </c>
      <c r="B62" s="20">
        <v>406</v>
      </c>
      <c r="C62" s="7" t="s">
        <v>952</v>
      </c>
      <c r="D62" s="7" t="s">
        <v>951</v>
      </c>
      <c r="E62" s="7" t="s">
        <v>670</v>
      </c>
      <c r="F62" s="7">
        <v>21.8</v>
      </c>
    </row>
    <row r="63" spans="1:6" ht="12.75">
      <c r="A63" s="9" t="s">
        <v>949</v>
      </c>
      <c r="B63" s="20">
        <v>469</v>
      </c>
      <c r="C63" s="7" t="s">
        <v>953</v>
      </c>
      <c r="D63" s="7" t="s">
        <v>781</v>
      </c>
      <c r="E63" s="7" t="s">
        <v>670</v>
      </c>
      <c r="F63" s="7">
        <v>28.4</v>
      </c>
    </row>
    <row r="64" spans="1:6" ht="12.75">
      <c r="A64" s="9" t="s">
        <v>950</v>
      </c>
      <c r="B64" s="20">
        <v>1317</v>
      </c>
      <c r="C64" s="7" t="s">
        <v>954</v>
      </c>
      <c r="D64" s="7" t="s">
        <v>786</v>
      </c>
      <c r="E64" s="7" t="s">
        <v>955</v>
      </c>
      <c r="F64" s="7">
        <v>114</v>
      </c>
    </row>
    <row r="65" spans="1:6" ht="12.75">
      <c r="A65" s="9" t="s">
        <v>1005</v>
      </c>
      <c r="B65" s="20">
        <v>1830</v>
      </c>
      <c r="C65" s="7" t="s">
        <v>956</v>
      </c>
      <c r="D65" s="7" t="s">
        <v>788</v>
      </c>
      <c r="E65" s="7" t="s">
        <v>693</v>
      </c>
      <c r="F65" s="7">
        <v>19</v>
      </c>
    </row>
  </sheetData>
  <mergeCells count="9">
    <mergeCell ref="A23:F23"/>
    <mergeCell ref="A54:F54"/>
    <mergeCell ref="C55:D55"/>
    <mergeCell ref="A60:F60"/>
    <mergeCell ref="A38:F38"/>
    <mergeCell ref="C56:D56"/>
    <mergeCell ref="C57:D57"/>
    <mergeCell ref="C58:D58"/>
    <mergeCell ref="C59:D59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B1">
      <selection activeCell="B1" sqref="B1:E1"/>
    </sheetView>
  </sheetViews>
  <sheetFormatPr defaultColWidth="9.00390625" defaultRowHeight="12.75"/>
  <cols>
    <col min="1" max="1" width="3.75390625" style="0" hidden="1" customWidth="1"/>
    <col min="2" max="2" width="23.00390625" style="0" customWidth="1"/>
    <col min="3" max="3" width="10.125" style="0" customWidth="1"/>
  </cols>
  <sheetData>
    <row r="1" spans="2:5" ht="15.75">
      <c r="B1" s="74" t="s">
        <v>1034</v>
      </c>
      <c r="C1" s="74"/>
      <c r="D1" s="74"/>
      <c r="E1" s="74"/>
    </row>
    <row r="2" spans="2:5" ht="15.75">
      <c r="B2" s="30"/>
      <c r="C2" s="31"/>
      <c r="D2" s="31"/>
      <c r="E2" s="31"/>
    </row>
    <row r="3" spans="1:5" ht="12.75">
      <c r="A3" s="63"/>
      <c r="B3" s="64" t="s">
        <v>612</v>
      </c>
      <c r="C3" s="63"/>
      <c r="D3" s="63"/>
      <c r="E3" s="63"/>
    </row>
    <row r="4" spans="2:5" ht="13.5" customHeight="1">
      <c r="B4" s="36" t="s">
        <v>1035</v>
      </c>
      <c r="C4" s="27"/>
      <c r="D4" s="27"/>
      <c r="E4" s="27"/>
    </row>
    <row r="5" spans="2:5" ht="16.5" customHeight="1">
      <c r="B5" s="27"/>
      <c r="C5" s="27"/>
      <c r="D5" s="32">
        <v>25</v>
      </c>
      <c r="E5" s="39" t="s">
        <v>1156</v>
      </c>
    </row>
    <row r="6" spans="2:5" ht="12.75">
      <c r="B6" s="39" t="s">
        <v>1033</v>
      </c>
      <c r="C6" s="28">
        <v>100</v>
      </c>
      <c r="D6" s="32">
        <f>TRUNC(D9,0)</f>
        <v>5</v>
      </c>
      <c r="E6" s="45">
        <v>1</v>
      </c>
    </row>
    <row r="7" spans="2:5" ht="12.75">
      <c r="B7" s="39" t="s">
        <v>1108</v>
      </c>
      <c r="C7" s="29">
        <f>IF(D5&gt;24,VLOOKUP(D5,A13:C39,3)*E6,VLOOKUP(D5,A13:C39,3))</f>
        <v>20</v>
      </c>
      <c r="D7" s="32">
        <f>ROUND(D9-D6,2)</f>
        <v>0.4</v>
      </c>
      <c r="E7" s="39" t="s">
        <v>1167</v>
      </c>
    </row>
    <row r="8" spans="2:5" ht="12.75">
      <c r="B8" s="39" t="s">
        <v>1037</v>
      </c>
      <c r="C8" s="37" t="str">
        <f>D6&amp;":"&amp;D8</f>
        <v>5:24</v>
      </c>
      <c r="D8" s="32">
        <f>ROUND(D7*60,0)</f>
        <v>24</v>
      </c>
      <c r="E8" s="45">
        <v>0.9</v>
      </c>
    </row>
    <row r="9" spans="2:5" ht="12.75">
      <c r="B9" s="27"/>
      <c r="C9" s="27"/>
      <c r="D9" s="32">
        <f>1.2*(C6*E8/C7)</f>
        <v>5.3999999999999995</v>
      </c>
      <c r="E9" s="27"/>
    </row>
    <row r="10" spans="2:5" ht="12.75">
      <c r="B10" s="26" t="s">
        <v>1038</v>
      </c>
      <c r="C10" s="27"/>
      <c r="D10" s="27"/>
      <c r="E10" s="27"/>
    </row>
    <row r="12" spans="2:3" ht="12.75">
      <c r="B12" s="34" t="s">
        <v>1035</v>
      </c>
      <c r="C12" s="35" t="s">
        <v>1036</v>
      </c>
    </row>
    <row r="13" spans="1:3" ht="12.75">
      <c r="A13">
        <v>1</v>
      </c>
      <c r="B13" s="33" t="s">
        <v>666</v>
      </c>
      <c r="C13" s="35">
        <v>7</v>
      </c>
    </row>
    <row r="14" spans="1:3" ht="12.75">
      <c r="A14">
        <v>2</v>
      </c>
      <c r="B14" s="5" t="s">
        <v>671</v>
      </c>
      <c r="C14" s="35">
        <v>7</v>
      </c>
    </row>
    <row r="15" spans="1:3" ht="12.75">
      <c r="A15">
        <v>3</v>
      </c>
      <c r="B15" s="5" t="s">
        <v>674</v>
      </c>
      <c r="C15" s="35">
        <v>9.6</v>
      </c>
    </row>
    <row r="16" spans="1:3" ht="12.75">
      <c r="A16">
        <v>4</v>
      </c>
      <c r="B16" s="5" t="s">
        <v>677</v>
      </c>
      <c r="C16" s="35">
        <v>9.9</v>
      </c>
    </row>
    <row r="17" spans="1:3" ht="12.75">
      <c r="A17">
        <v>5</v>
      </c>
      <c r="B17" s="5" t="s">
        <v>679</v>
      </c>
      <c r="C17" s="35">
        <v>9.6</v>
      </c>
    </row>
    <row r="18" spans="1:3" ht="12.75">
      <c r="A18">
        <v>6</v>
      </c>
      <c r="B18" s="5" t="s">
        <v>681</v>
      </c>
      <c r="C18" s="35">
        <v>9.6</v>
      </c>
    </row>
    <row r="19" spans="1:3" ht="12.75">
      <c r="A19">
        <v>7</v>
      </c>
      <c r="B19" s="5" t="s">
        <v>683</v>
      </c>
      <c r="C19" s="35">
        <v>4.2</v>
      </c>
    </row>
    <row r="20" spans="1:3" ht="12.75">
      <c r="A20">
        <v>8</v>
      </c>
      <c r="B20" s="5" t="s">
        <v>686</v>
      </c>
      <c r="C20" s="35">
        <v>4.2</v>
      </c>
    </row>
    <row r="21" spans="1:3" ht="12.75">
      <c r="A21">
        <v>9</v>
      </c>
      <c r="B21" s="5" t="s">
        <v>689</v>
      </c>
      <c r="C21" s="35">
        <v>4.2</v>
      </c>
    </row>
    <row r="22" spans="1:3" ht="12.75">
      <c r="A22">
        <v>10</v>
      </c>
      <c r="B22" s="5" t="s">
        <v>691</v>
      </c>
      <c r="C22" s="35">
        <v>4.2</v>
      </c>
    </row>
    <row r="23" spans="1:3" ht="12.75">
      <c r="A23">
        <v>11</v>
      </c>
      <c r="B23" s="5" t="s">
        <v>692</v>
      </c>
      <c r="C23" s="35">
        <v>4.2</v>
      </c>
    </row>
    <row r="24" spans="1:3" ht="12.75">
      <c r="A24">
        <v>12</v>
      </c>
      <c r="B24" s="5" t="s">
        <v>694</v>
      </c>
      <c r="C24" s="35">
        <v>4.2</v>
      </c>
    </row>
    <row r="25" spans="1:3" ht="12.75">
      <c r="A25">
        <v>13</v>
      </c>
      <c r="B25" s="5" t="s">
        <v>695</v>
      </c>
      <c r="C25" s="35">
        <v>4.2</v>
      </c>
    </row>
    <row r="26" spans="1:3" ht="12.75">
      <c r="A26">
        <v>14</v>
      </c>
      <c r="B26" s="5" t="s">
        <v>897</v>
      </c>
      <c r="C26" s="35">
        <v>7.5</v>
      </c>
    </row>
    <row r="27" spans="1:3" ht="12.75">
      <c r="A27">
        <v>15</v>
      </c>
      <c r="B27" s="5" t="s">
        <v>903</v>
      </c>
      <c r="C27" s="35">
        <v>7.5</v>
      </c>
    </row>
    <row r="28" spans="1:3" ht="12.75">
      <c r="A28">
        <v>16</v>
      </c>
      <c r="B28" s="5" t="s">
        <v>907</v>
      </c>
      <c r="C28" s="35">
        <v>7.5</v>
      </c>
    </row>
    <row r="29" spans="1:3" ht="12.75">
      <c r="A29">
        <v>17</v>
      </c>
      <c r="B29" s="5" t="s">
        <v>857</v>
      </c>
      <c r="C29" s="35">
        <v>5</v>
      </c>
    </row>
    <row r="30" spans="1:3" ht="12.75">
      <c r="A30">
        <v>18</v>
      </c>
      <c r="B30" s="5" t="s">
        <v>870</v>
      </c>
      <c r="C30" s="35">
        <v>5</v>
      </c>
    </row>
    <row r="31" spans="1:3" ht="12.75">
      <c r="A31">
        <v>19</v>
      </c>
      <c r="B31" s="5" t="s">
        <v>879</v>
      </c>
      <c r="C31" s="35">
        <v>5</v>
      </c>
    </row>
    <row r="32" spans="1:3" ht="12.75">
      <c r="A32">
        <v>20</v>
      </c>
      <c r="B32" s="5" t="s">
        <v>888</v>
      </c>
      <c r="C32" s="35">
        <v>5</v>
      </c>
    </row>
    <row r="33" spans="1:3" ht="12.75">
      <c r="A33">
        <v>21</v>
      </c>
      <c r="B33" s="5" t="s">
        <v>958</v>
      </c>
      <c r="C33" s="35">
        <v>5</v>
      </c>
    </row>
    <row r="34" spans="1:3" ht="12.75">
      <c r="A34">
        <v>22</v>
      </c>
      <c r="B34" s="5" t="s">
        <v>965</v>
      </c>
      <c r="C34" s="35">
        <v>10</v>
      </c>
    </row>
    <row r="35" spans="1:3" ht="12.75">
      <c r="A35">
        <v>23</v>
      </c>
      <c r="B35" s="5" t="s">
        <v>1026</v>
      </c>
      <c r="C35" s="35">
        <v>20</v>
      </c>
    </row>
    <row r="36" spans="2:3" ht="12.75">
      <c r="B36" s="5" t="s">
        <v>1026</v>
      </c>
      <c r="C36" s="35">
        <v>25</v>
      </c>
    </row>
    <row r="37" spans="2:3" ht="12.75">
      <c r="B37" s="5" t="s">
        <v>1153</v>
      </c>
      <c r="C37" s="35">
        <v>20</v>
      </c>
    </row>
    <row r="38" spans="2:3" ht="12.75">
      <c r="B38" s="5" t="s">
        <v>1154</v>
      </c>
      <c r="C38" s="35">
        <v>30</v>
      </c>
    </row>
    <row r="39" spans="2:3" ht="12.75">
      <c r="B39" s="5" t="s">
        <v>1155</v>
      </c>
      <c r="C39" s="35">
        <v>40</v>
      </c>
    </row>
  </sheetData>
  <mergeCells count="1">
    <mergeCell ref="B1:E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B1">
      <selection activeCell="F17" sqref="F17"/>
    </sheetView>
  </sheetViews>
  <sheetFormatPr defaultColWidth="9.00390625" defaultRowHeight="12.75"/>
  <cols>
    <col min="1" max="1" width="23.375" style="0" hidden="1" customWidth="1"/>
    <col min="2" max="2" width="12.125" style="0" bestFit="1" customWidth="1"/>
    <col min="3" max="3" width="0" style="0" hidden="1" customWidth="1"/>
    <col min="4" max="4" width="11.75390625" style="0" bestFit="1" customWidth="1"/>
    <col min="5" max="5" width="0" style="0" hidden="1" customWidth="1"/>
    <col min="6" max="6" width="20.00390625" style="0" customWidth="1"/>
  </cols>
  <sheetData>
    <row r="1" spans="1:6" ht="12.75">
      <c r="A1" s="46"/>
      <c r="B1" s="46"/>
      <c r="C1" s="46"/>
      <c r="D1" s="46"/>
      <c r="E1" s="46"/>
      <c r="F1" s="46"/>
    </row>
    <row r="2" spans="1:6" ht="12.75">
      <c r="A2" s="46"/>
      <c r="B2" s="46" t="s">
        <v>1157</v>
      </c>
      <c r="C2" s="46"/>
      <c r="D2" s="46" t="s">
        <v>128</v>
      </c>
      <c r="E2" s="46"/>
      <c r="F2" s="46" t="s">
        <v>129</v>
      </c>
    </row>
    <row r="3" spans="1:6" ht="12.75">
      <c r="A3" s="46"/>
      <c r="B3" s="46"/>
      <c r="C3" s="46"/>
      <c r="D3" s="46">
        <v>30.66</v>
      </c>
      <c r="E3" s="46"/>
      <c r="F3" s="46" t="s">
        <v>130</v>
      </c>
    </row>
    <row r="4" spans="1:6" ht="12.75" hidden="1">
      <c r="A4" s="46" t="s">
        <v>1158</v>
      </c>
      <c r="B4" s="46"/>
      <c r="C4" s="46"/>
      <c r="D4" s="46"/>
      <c r="E4" s="46"/>
      <c r="F4" s="46"/>
    </row>
    <row r="5" spans="1:6" ht="12.75">
      <c r="A5" s="46"/>
      <c r="B5" s="46"/>
      <c r="C5" s="46"/>
      <c r="D5" s="46">
        <v>41.6884</v>
      </c>
      <c r="E5" s="46"/>
      <c r="F5" s="46" t="s">
        <v>131</v>
      </c>
    </row>
    <row r="6" spans="1:6" ht="12.75">
      <c r="A6" s="46" t="s">
        <v>1159</v>
      </c>
      <c r="B6" s="46"/>
      <c r="C6" s="46"/>
      <c r="D6" s="46"/>
      <c r="E6" s="46"/>
      <c r="F6" s="46"/>
    </row>
    <row r="7" spans="1:6" ht="12.75" hidden="1">
      <c r="A7" s="46"/>
      <c r="B7" s="46"/>
      <c r="C7" s="46"/>
      <c r="D7" s="46"/>
      <c r="E7" s="46"/>
      <c r="F7" s="46"/>
    </row>
    <row r="8" spans="2:4" ht="12.75">
      <c r="B8" t="s">
        <v>1160</v>
      </c>
      <c r="D8">
        <f>ROUND(D5/D3,4)</f>
        <v>1.3597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N-Power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R.Dusaev</dc:creator>
  <cp:keywords/>
  <dc:description/>
  <cp:lastModifiedBy>Alexander</cp:lastModifiedBy>
  <cp:lastPrinted>2011-09-06T09:02:49Z</cp:lastPrinted>
  <dcterms:created xsi:type="dcterms:W3CDTF">2011-04-21T12:49:23Z</dcterms:created>
  <dcterms:modified xsi:type="dcterms:W3CDTF">2011-11-29T08:14:48Z</dcterms:modified>
  <cp:category/>
  <cp:version/>
  <cp:contentType/>
  <cp:contentStatus/>
</cp:coreProperties>
</file>